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u365-my.sharepoint.com/personal/anna_herrova_amu_cz/Documents/Plocha/ANANAS/SVJ/260128 schůze svj/"/>
    </mc:Choice>
  </mc:AlternateContent>
  <xr:revisionPtr revIDLastSave="128" documentId="13_ncr:1_{AE14E330-0958-4DF8-A4BE-27F37196A5D8}" xr6:coauthVersionLast="47" xr6:coauthVersionMax="47" xr10:uidLastSave="{E8BFEB4E-E9D8-4255-A2DB-8D0EC18C152B}"/>
  <bookViews>
    <workbookView xWindow="-110" yWindow="-110" windowWidth="19420" windowHeight="10420" tabRatio="721" firstSheet="2" activeTab="4" xr2:uid="{00000000-000D-0000-FFFF-FFFF00000000}"/>
  </bookViews>
  <sheets>
    <sheet name="Prezenční listina pro TISK" sheetId="8" r:id="rId1"/>
    <sheet name="Prezenční listina (pro výpočty)" sheetId="1" r:id="rId2"/>
    <sheet name="vzor_Hlasování (nad 50 %)" sheetId="2" r:id="rId3"/>
    <sheet name="vzor_Hlasování (nad 75 %)" sheetId="7" r:id="rId4"/>
    <sheet name="vzor_Hlasování (nad 50 %)_Milan" sheetId="9" r:id="rId5"/>
    <sheet name="vzor_Hlasování (nad 50 %)_Anna" sheetId="10" r:id="rId6"/>
    <sheet name="vzor_Hlasování (nad50%)_+10" sheetId="11" r:id="rId7"/>
    <sheet name="vzor_Hlasování (nad50%)_+20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2" l="1"/>
  <c r="C29" i="12"/>
  <c r="A29" i="12"/>
  <c r="D28" i="12"/>
  <c r="C28" i="12"/>
  <c r="A28" i="12"/>
  <c r="D27" i="12"/>
  <c r="C27" i="12"/>
  <c r="A27" i="12"/>
  <c r="D26" i="12"/>
  <c r="C26" i="12"/>
  <c r="A26" i="12"/>
  <c r="D25" i="12"/>
  <c r="C25" i="12"/>
  <c r="A25" i="12"/>
  <c r="D24" i="12"/>
  <c r="C24" i="12"/>
  <c r="A24" i="12"/>
  <c r="D23" i="12"/>
  <c r="C23" i="12"/>
  <c r="A23" i="12"/>
  <c r="D22" i="12"/>
  <c r="C22" i="12"/>
  <c r="A22" i="12"/>
  <c r="D21" i="12"/>
  <c r="C21" i="12"/>
  <c r="A21" i="12"/>
  <c r="D20" i="12"/>
  <c r="C20" i="12"/>
  <c r="A20" i="12"/>
  <c r="D19" i="12"/>
  <c r="C19" i="12"/>
  <c r="A19" i="12"/>
  <c r="D18" i="12"/>
  <c r="C18" i="12"/>
  <c r="A18" i="12"/>
  <c r="D17" i="12"/>
  <c r="C17" i="12"/>
  <c r="A17" i="12"/>
  <c r="D16" i="12"/>
  <c r="C16" i="12"/>
  <c r="A16" i="12"/>
  <c r="D15" i="12"/>
  <c r="D8" i="12" s="1"/>
  <c r="C15" i="12"/>
  <c r="A15" i="12"/>
  <c r="E13" i="12"/>
  <c r="D10" i="12"/>
  <c r="D9" i="12"/>
  <c r="D6" i="12"/>
  <c r="A3" i="12"/>
  <c r="D29" i="11"/>
  <c r="C29" i="11"/>
  <c r="A29" i="11"/>
  <c r="D28" i="11"/>
  <c r="C28" i="11"/>
  <c r="A28" i="11"/>
  <c r="D27" i="11"/>
  <c r="C27" i="11"/>
  <c r="A27" i="11"/>
  <c r="D26" i="11"/>
  <c r="C26" i="11"/>
  <c r="A26" i="11"/>
  <c r="D25" i="11"/>
  <c r="C25" i="11"/>
  <c r="A25" i="11"/>
  <c r="D24" i="11"/>
  <c r="C24" i="11"/>
  <c r="A24" i="11"/>
  <c r="D23" i="11"/>
  <c r="C23" i="11"/>
  <c r="A23" i="11"/>
  <c r="D22" i="11"/>
  <c r="C22" i="11"/>
  <c r="A22" i="11"/>
  <c r="D21" i="11"/>
  <c r="D8" i="11" s="1"/>
  <c r="C21" i="11"/>
  <c r="A21" i="11"/>
  <c r="D20" i="11"/>
  <c r="C20" i="11"/>
  <c r="A20" i="11"/>
  <c r="D19" i="11"/>
  <c r="C19" i="11"/>
  <c r="A19" i="11"/>
  <c r="D18" i="11"/>
  <c r="C18" i="11"/>
  <c r="A18" i="11"/>
  <c r="D17" i="11"/>
  <c r="C17" i="11"/>
  <c r="A17" i="11"/>
  <c r="D16" i="11"/>
  <c r="D9" i="11" s="1"/>
  <c r="C16" i="11"/>
  <c r="A16" i="11"/>
  <c r="D15" i="11"/>
  <c r="C15" i="11"/>
  <c r="A15" i="11"/>
  <c r="E13" i="11"/>
  <c r="D10" i="11"/>
  <c r="D6" i="11"/>
  <c r="A3" i="11"/>
  <c r="D29" i="10"/>
  <c r="C29" i="10"/>
  <c r="A29" i="10"/>
  <c r="D28" i="10"/>
  <c r="C28" i="10"/>
  <c r="A28" i="10"/>
  <c r="D27" i="10"/>
  <c r="C27" i="10"/>
  <c r="A27" i="10"/>
  <c r="D26" i="10"/>
  <c r="C26" i="10"/>
  <c r="A26" i="10"/>
  <c r="D25" i="10"/>
  <c r="C25" i="10"/>
  <c r="A25" i="10"/>
  <c r="D24" i="10"/>
  <c r="C24" i="10"/>
  <c r="A24" i="10"/>
  <c r="D23" i="10"/>
  <c r="C23" i="10"/>
  <c r="A23" i="10"/>
  <c r="D22" i="10"/>
  <c r="C22" i="10"/>
  <c r="A22" i="10"/>
  <c r="D21" i="10"/>
  <c r="C21" i="10"/>
  <c r="A21" i="10"/>
  <c r="D20" i="10"/>
  <c r="C20" i="10"/>
  <c r="A20" i="10"/>
  <c r="D19" i="10"/>
  <c r="C19" i="10"/>
  <c r="A19" i="10"/>
  <c r="D18" i="10"/>
  <c r="C18" i="10"/>
  <c r="A18" i="10"/>
  <c r="D17" i="10"/>
  <c r="C17" i="10"/>
  <c r="A17" i="10"/>
  <c r="D16" i="10"/>
  <c r="D9" i="10" s="1"/>
  <c r="C16" i="10"/>
  <c r="A16" i="10"/>
  <c r="D15" i="10"/>
  <c r="C15" i="10"/>
  <c r="A15" i="10"/>
  <c r="E13" i="10"/>
  <c r="E10" i="10"/>
  <c r="D10" i="10"/>
  <c r="D8" i="10"/>
  <c r="E6" i="10"/>
  <c r="D6" i="10"/>
  <c r="A3" i="10"/>
  <c r="D29" i="9"/>
  <c r="C29" i="9"/>
  <c r="A29" i="9"/>
  <c r="D28" i="9"/>
  <c r="C28" i="9"/>
  <c r="A28" i="9"/>
  <c r="D27" i="9"/>
  <c r="C27" i="9"/>
  <c r="A27" i="9"/>
  <c r="D26" i="9"/>
  <c r="C26" i="9"/>
  <c r="A26" i="9"/>
  <c r="D25" i="9"/>
  <c r="C25" i="9"/>
  <c r="A25" i="9"/>
  <c r="D24" i="9"/>
  <c r="C24" i="9"/>
  <c r="A24" i="9"/>
  <c r="D23" i="9"/>
  <c r="C23" i="9"/>
  <c r="A23" i="9"/>
  <c r="D22" i="9"/>
  <c r="C22" i="9"/>
  <c r="A22" i="9"/>
  <c r="D21" i="9"/>
  <c r="C21" i="9"/>
  <c r="A21" i="9"/>
  <c r="D20" i="9"/>
  <c r="C20" i="9"/>
  <c r="A20" i="9"/>
  <c r="D19" i="9"/>
  <c r="C19" i="9"/>
  <c r="A19" i="9"/>
  <c r="D18" i="9"/>
  <c r="C18" i="9"/>
  <c r="A18" i="9"/>
  <c r="D17" i="9"/>
  <c r="C17" i="9"/>
  <c r="A17" i="9"/>
  <c r="D16" i="9"/>
  <c r="D8" i="9" s="1"/>
  <c r="C16" i="9"/>
  <c r="A16" i="9"/>
  <c r="D15" i="9"/>
  <c r="C15" i="9"/>
  <c r="A15" i="9"/>
  <c r="E13" i="9"/>
  <c r="D10" i="9"/>
  <c r="D9" i="9"/>
  <c r="D6" i="9"/>
  <c r="E6" i="9" s="1"/>
  <c r="A3" i="9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15" i="7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16" i="2"/>
  <c r="A15" i="2"/>
  <c r="E24" i="1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E13" i="7"/>
  <c r="D10" i="7"/>
  <c r="D9" i="7"/>
  <c r="D8" i="7"/>
  <c r="D6" i="7"/>
  <c r="A3" i="7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5" i="2"/>
  <c r="E13" i="2"/>
  <c r="D10" i="2"/>
  <c r="D9" i="2"/>
  <c r="D8" i="2"/>
  <c r="A3" i="2"/>
  <c r="E8" i="12" l="1"/>
  <c r="E10" i="12"/>
  <c r="E9" i="12"/>
  <c r="E6" i="12"/>
  <c r="E9" i="11"/>
  <c r="E10" i="11"/>
  <c r="E6" i="11"/>
  <c r="E8" i="11"/>
  <c r="E9" i="10"/>
  <c r="E8" i="10"/>
  <c r="A12" i="10" s="1"/>
  <c r="E10" i="9"/>
  <c r="E8" i="9"/>
  <c r="A12" i="9" s="1"/>
  <c r="E9" i="9"/>
  <c r="E10" i="7"/>
  <c r="E6" i="7"/>
  <c r="A12" i="7" s="1"/>
  <c r="E8" i="7"/>
  <c r="E9" i="7"/>
  <c r="D6" i="2"/>
  <c r="E6" i="2" s="1"/>
  <c r="A12" i="12" l="1"/>
  <c r="A12" i="11"/>
  <c r="E8" i="2"/>
  <c r="A12" i="2" s="1"/>
  <c r="E9" i="2"/>
  <c r="E10" i="2"/>
</calcChain>
</file>

<file path=xl/sharedStrings.xml><?xml version="1.0" encoding="utf-8"?>
<sst xmlns="http://schemas.openxmlformats.org/spreadsheetml/2006/main" count="302" uniqueCount="57">
  <si>
    <t>Seznam vlastníků</t>
  </si>
  <si>
    <t>Podíl</t>
  </si>
  <si>
    <t>Vyžaduje přítomnost</t>
  </si>
  <si>
    <t>více než</t>
  </si>
  <si>
    <t>Návrh usnesení:</t>
  </si>
  <si>
    <t>Přítomno:</t>
  </si>
  <si>
    <t>Hlasování</t>
  </si>
  <si>
    <t>Celkem</t>
  </si>
  <si>
    <t>Z přítomných</t>
  </si>
  <si>
    <t>Pro</t>
  </si>
  <si>
    <t>Proti</t>
  </si>
  <si>
    <t>Zdržel se</t>
  </si>
  <si>
    <t>K přijetí návrhu je potřeba souhlas:</t>
  </si>
  <si>
    <t>přítomných</t>
  </si>
  <si>
    <t>Vlastník</t>
  </si>
  <si>
    <t>Hlasující osoba</t>
  </si>
  <si>
    <t>Hlas</t>
  </si>
  <si>
    <t>č. bytu</t>
  </si>
  <si>
    <t>poznámka</t>
  </si>
  <si>
    <t>Blanka Sezemská</t>
  </si>
  <si>
    <t>Eva Pokorná Miroslav Pokorný</t>
  </si>
  <si>
    <t>Ivana Líznerov</t>
  </si>
  <si>
    <t>Nikolay Averin Ksenia Izotkina</t>
  </si>
  <si>
    <t>Jarmila Vodičková</t>
  </si>
  <si>
    <t>Dagmar Nová</t>
  </si>
  <si>
    <t>Anna Herrová</t>
  </si>
  <si>
    <t>Bedřich Hejl</t>
  </si>
  <si>
    <t>Wanda Vorlová</t>
  </si>
  <si>
    <t>Pavel Vávra</t>
  </si>
  <si>
    <t>Jiří Licek</t>
  </si>
  <si>
    <t>David Hehejík</t>
  </si>
  <si>
    <t>Nataša Machačová</t>
  </si>
  <si>
    <t>Alexandra Pucová</t>
  </si>
  <si>
    <t>Alena Knotková Milan Knotek</t>
  </si>
  <si>
    <t>Hosté</t>
  </si>
  <si>
    <t>váha hlasu %</t>
  </si>
  <si>
    <t>PREZENČNÍ LISTINA</t>
  </si>
  <si>
    <t>podíl hlasu /110310</t>
  </si>
  <si>
    <t>Ivana Líznerová</t>
  </si>
  <si>
    <t xml:space="preserve">Podpis </t>
  </si>
  <si>
    <t>Poznámka</t>
  </si>
  <si>
    <t>Společenství vlastníků pro dům Starokošířská 449/5, Praha 5-Košíře</t>
  </si>
  <si>
    <t xml:space="preserve">Hlasování č. </t>
  </si>
  <si>
    <t>Kontrola %</t>
  </si>
  <si>
    <t>seznam vlastníků</t>
  </si>
  <si>
    <t xml:space="preserve">podpis </t>
  </si>
  <si>
    <t>Shromáždění SVJ dne 28. 01. 2026</t>
  </si>
  <si>
    <t>ano</t>
  </si>
  <si>
    <t>PM</t>
  </si>
  <si>
    <t>Alexandra Pompachová</t>
  </si>
  <si>
    <t xml:space="preserve">předseda shromážení: M. Knotek, zapisovatel a sčitatel: A.Herrová, </t>
  </si>
  <si>
    <t>příspěvek: zvýšení příspěvku z 5 Kč na 20 Kč za m2 (za rok zaplatíme víc, než jsme vybrali), od 1.2.2026</t>
  </si>
  <si>
    <t>příspěvek: zvýšení příspěvku z 5 Kč na 10 Kč za m2 (za rok zaplatíme víc, než jsme vybrali)</t>
  </si>
  <si>
    <t>Knotek navrhuje A.Herrovou</t>
  </si>
  <si>
    <t>Machačová: navruje, aby byl jen předseda, ne tři členy výboru, - nelze kvuli stanovám
Herrová a Sezemská navrhují M. Knotka</t>
  </si>
  <si>
    <t>Nepřítomen</t>
  </si>
  <si>
    <t>Hlasování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</si>
</sst>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%\ \v\l\a\s\t\n\í\k\ů"/>
    <numFmt numFmtId="165" formatCode="0\ %\ \h\l\a\s\ů"/>
    <numFmt numFmtId="166" formatCode="&quot;Zbývá&quot;\ 0\ &quot;hlasů&quot;"/>
    <numFmt numFmtId="167" formatCode="0.000"/>
  </numFmts>
  <fonts count="15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B7B7B7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999999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left"/>
    </xf>
    <xf numFmtId="0" fontId="2" fillId="0" borderId="5" xfId="0" applyFont="1" applyBorder="1"/>
    <xf numFmtId="0" fontId="1" fillId="3" borderId="6" xfId="0" applyFont="1" applyFill="1" applyBorder="1" applyAlignment="1">
      <alignment horizontal="right"/>
    </xf>
    <xf numFmtId="10" fontId="1" fillId="3" borderId="7" xfId="0" applyNumberFormat="1" applyFont="1" applyFill="1" applyBorder="1"/>
    <xf numFmtId="10" fontId="1" fillId="3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10" fontId="1" fillId="4" borderId="13" xfId="0" applyNumberFormat="1" applyFont="1" applyFill="1" applyBorder="1"/>
    <xf numFmtId="10" fontId="1" fillId="4" borderId="14" xfId="0" applyNumberFormat="1" applyFont="1" applyFill="1" applyBorder="1"/>
    <xf numFmtId="0" fontId="1" fillId="4" borderId="15" xfId="0" applyFont="1" applyFill="1" applyBorder="1" applyAlignment="1">
      <alignment horizontal="right"/>
    </xf>
    <xf numFmtId="10" fontId="1" fillId="4" borderId="16" xfId="0" applyNumberFormat="1" applyFont="1" applyFill="1" applyBorder="1"/>
    <xf numFmtId="10" fontId="1" fillId="4" borderId="17" xfId="0" applyNumberFormat="1" applyFont="1" applyFill="1" applyBorder="1"/>
    <xf numFmtId="0" fontId="2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>
      <alignment horizontal="right"/>
    </xf>
    <xf numFmtId="165" fontId="1" fillId="2" borderId="23" xfId="0" applyNumberFormat="1" applyFont="1" applyFill="1" applyBorder="1"/>
    <xf numFmtId="0" fontId="1" fillId="2" borderId="24" xfId="0" applyFont="1" applyFill="1" applyBorder="1" applyAlignment="1">
      <alignment horizontal="left"/>
    </xf>
    <xf numFmtId="166" fontId="4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5" xfId="0" applyBorder="1" applyAlignment="1">
      <alignment vertical="center" wrapText="1"/>
    </xf>
    <xf numFmtId="167" fontId="0" fillId="0" borderId="25" xfId="0" applyNumberFormat="1" applyBorder="1" applyAlignment="1">
      <alignment vertical="center" wrapText="1"/>
    </xf>
    <xf numFmtId="0" fontId="9" fillId="0" borderId="25" xfId="0" applyFont="1" applyBorder="1" applyAlignment="1">
      <alignment horizontal="center" vertical="top" wrapText="1"/>
    </xf>
    <xf numFmtId="0" fontId="2" fillId="3" borderId="0" xfId="0" applyFont="1" applyFill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8" fillId="0" borderId="1" xfId="0" applyFont="1" applyBorder="1"/>
    <xf numFmtId="2" fontId="3" fillId="0" borderId="0" xfId="0" applyNumberFormat="1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25" xfId="0" applyFont="1" applyBorder="1"/>
    <xf numFmtId="2" fontId="8" fillId="0" borderId="25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/>
    </xf>
    <xf numFmtId="0" fontId="1" fillId="0" borderId="25" xfId="0" applyFont="1" applyBorder="1"/>
    <xf numFmtId="10" fontId="1" fillId="0" borderId="25" xfId="0" applyNumberFormat="1" applyFont="1" applyBorder="1"/>
    <xf numFmtId="0" fontId="1" fillId="0" borderId="25" xfId="0" applyFont="1" applyBorder="1" applyAlignment="1">
      <alignment horizontal="center"/>
    </xf>
    <xf numFmtId="0" fontId="1" fillId="0" borderId="1" xfId="0" applyFont="1" applyBorder="1"/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/>
    <xf numFmtId="0" fontId="1" fillId="0" borderId="18" xfId="0" applyFont="1" applyBorder="1"/>
    <xf numFmtId="0" fontId="8" fillId="3" borderId="19" xfId="0" applyFont="1" applyFill="1" applyBorder="1" applyAlignment="1">
      <alignment horizontal="left"/>
    </xf>
    <xf numFmtId="0" fontId="0" fillId="0" borderId="0" xfId="0"/>
    <xf numFmtId="0" fontId="1" fillId="0" borderId="20" xfId="0" applyFont="1" applyBorder="1"/>
    <xf numFmtId="0" fontId="10" fillId="2" borderId="0" xfId="0" applyFont="1" applyFill="1" applyAlignment="1">
      <alignment horizontal="center"/>
    </xf>
  </cellXfs>
  <cellStyles count="1">
    <cellStyle name="Normální" xfId="0" builtinId="0"/>
  </cellStyles>
  <dxfs count="5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53929"/>
          <bgColor rgb="FFC53929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5C19-4A72-4ED0-97F1-3B96C9CCC246}">
  <sheetPr>
    <outlinePr summaryBelow="0" summaryRight="0"/>
    <pageSetUpPr fitToPage="1"/>
  </sheetPr>
  <dimension ref="A1:F24"/>
  <sheetViews>
    <sheetView zoomScaleNormal="100" workbookViewId="0">
      <pane ySplit="8" topLeftCell="A20" activePane="bottomLeft" state="frozen"/>
      <selection pane="bottomLeft" activeCell="D24" sqref="D24"/>
    </sheetView>
  </sheetViews>
  <sheetFormatPr defaultColWidth="12.54296875" defaultRowHeight="15.75" customHeight="1" x14ac:dyDescent="0.25"/>
  <cols>
    <col min="1" max="1" width="4.7265625" customWidth="1"/>
    <col min="2" max="2" width="16.81640625" customWidth="1"/>
    <col min="3" max="3" width="25.81640625" customWidth="1"/>
    <col min="4" max="4" width="16.54296875" customWidth="1"/>
    <col min="5" max="5" width="10.54296875" customWidth="1"/>
  </cols>
  <sheetData>
    <row r="1" spans="1:6" ht="12.5" x14ac:dyDescent="0.25">
      <c r="A1" s="42" t="s">
        <v>41</v>
      </c>
      <c r="B1" s="43"/>
      <c r="C1" s="43"/>
      <c r="D1" s="43"/>
      <c r="E1" s="43"/>
      <c r="F1" s="43"/>
    </row>
    <row r="2" spans="1:6" ht="12.5" x14ac:dyDescent="0.25">
      <c r="A2" s="24"/>
      <c r="B2" s="24"/>
      <c r="C2" s="24"/>
      <c r="D2" s="24"/>
      <c r="E2" s="24"/>
      <c r="F2" s="24"/>
    </row>
    <row r="3" spans="1:6" ht="18" x14ac:dyDescent="0.4">
      <c r="A3" s="44" t="s">
        <v>36</v>
      </c>
      <c r="B3" s="44"/>
      <c r="C3" s="44"/>
      <c r="D3" s="44"/>
      <c r="E3" s="44"/>
      <c r="F3" s="44"/>
    </row>
    <row r="4" spans="1:6" ht="12.5" x14ac:dyDescent="0.25">
      <c r="A4" s="43"/>
      <c r="B4" s="43"/>
      <c r="C4" s="43"/>
      <c r="D4" s="43"/>
      <c r="E4" s="43"/>
      <c r="F4" s="43"/>
    </row>
    <row r="5" spans="1:6" ht="12.5" x14ac:dyDescent="0.25">
      <c r="A5" s="45" t="s">
        <v>46</v>
      </c>
      <c r="B5" s="45"/>
      <c r="C5" s="45"/>
      <c r="D5" s="45"/>
      <c r="E5" s="45"/>
      <c r="F5" s="45"/>
    </row>
    <row r="6" spans="1:6" ht="13" x14ac:dyDescent="0.25">
      <c r="A6" s="28"/>
      <c r="B6" s="28"/>
      <c r="C6" s="28"/>
      <c r="D6" s="28"/>
      <c r="E6" s="28"/>
      <c r="F6" s="28"/>
    </row>
    <row r="7" spans="1:6" ht="13" customHeight="1" x14ac:dyDescent="0.25">
      <c r="A7" s="46" t="s">
        <v>17</v>
      </c>
      <c r="B7" s="47" t="s">
        <v>44</v>
      </c>
      <c r="C7" s="47" t="s">
        <v>45</v>
      </c>
      <c r="D7" s="47" t="s">
        <v>18</v>
      </c>
      <c r="E7" s="46" t="s">
        <v>35</v>
      </c>
      <c r="F7" s="49" t="s">
        <v>37</v>
      </c>
    </row>
    <row r="8" spans="1:6" ht="26.15" customHeight="1" x14ac:dyDescent="0.25">
      <c r="A8" s="46"/>
      <c r="B8" s="48"/>
      <c r="C8" s="47"/>
      <c r="D8" s="47"/>
      <c r="E8" s="46"/>
      <c r="F8" s="49"/>
    </row>
    <row r="9" spans="1:6" ht="29.5" customHeight="1" x14ac:dyDescent="0.25">
      <c r="A9" s="29">
        <v>1</v>
      </c>
      <c r="B9" s="25" t="s">
        <v>19</v>
      </c>
      <c r="C9" s="27" t="s">
        <v>47</v>
      </c>
      <c r="D9" s="27" t="s">
        <v>47</v>
      </c>
      <c r="E9" s="25">
        <v>3.08</v>
      </c>
      <c r="F9" s="26">
        <v>3.39</v>
      </c>
    </row>
    <row r="10" spans="1:6" ht="29.5" customHeight="1" x14ac:dyDescent="0.25">
      <c r="A10" s="29">
        <v>2</v>
      </c>
      <c r="B10" s="25" t="s">
        <v>20</v>
      </c>
      <c r="C10" s="27" t="s">
        <v>47</v>
      </c>
      <c r="D10" s="27" t="s">
        <v>47</v>
      </c>
      <c r="E10" s="25">
        <v>7.17</v>
      </c>
      <c r="F10" s="26">
        <v>7.91</v>
      </c>
    </row>
    <row r="11" spans="1:6" ht="29.5" customHeight="1" x14ac:dyDescent="0.25">
      <c r="A11" s="29">
        <v>3</v>
      </c>
      <c r="B11" s="25" t="s">
        <v>38</v>
      </c>
      <c r="C11" s="27" t="s">
        <v>47</v>
      </c>
      <c r="D11" s="27" t="s">
        <v>47</v>
      </c>
      <c r="E11" s="25">
        <v>8.1199999999999992</v>
      </c>
      <c r="F11" s="26">
        <v>8.9600000000000009</v>
      </c>
    </row>
    <row r="12" spans="1:6" ht="29.5" customHeight="1" x14ac:dyDescent="0.25">
      <c r="A12" s="29">
        <v>4</v>
      </c>
      <c r="B12" s="25" t="s">
        <v>22</v>
      </c>
      <c r="C12" s="27"/>
      <c r="D12" s="27"/>
      <c r="E12" s="25">
        <v>8.44</v>
      </c>
      <c r="F12" s="26">
        <v>9.3049999999999997</v>
      </c>
    </row>
    <row r="13" spans="1:6" ht="29.5" customHeight="1" x14ac:dyDescent="0.25">
      <c r="A13" s="29">
        <v>5</v>
      </c>
      <c r="B13" s="25" t="s">
        <v>23</v>
      </c>
      <c r="C13" s="27" t="s">
        <v>47</v>
      </c>
      <c r="D13" s="27" t="s">
        <v>47</v>
      </c>
      <c r="E13" s="25">
        <v>8.2799999999999994</v>
      </c>
      <c r="F13" s="26">
        <v>9.1349999999999998</v>
      </c>
    </row>
    <row r="14" spans="1:6" ht="29.5" customHeight="1" x14ac:dyDescent="0.25">
      <c r="A14" s="29">
        <v>6</v>
      </c>
      <c r="B14" s="25" t="s">
        <v>24</v>
      </c>
      <c r="C14" s="27" t="s">
        <v>47</v>
      </c>
      <c r="D14" s="27" t="s">
        <v>47</v>
      </c>
      <c r="E14" s="25">
        <v>5.68</v>
      </c>
      <c r="F14" s="26">
        <v>6.27</v>
      </c>
    </row>
    <row r="15" spans="1:6" ht="29.5" customHeight="1" x14ac:dyDescent="0.25">
      <c r="A15" s="29">
        <v>7</v>
      </c>
      <c r="B15" s="25" t="s">
        <v>25</v>
      </c>
      <c r="C15" s="27" t="s">
        <v>47</v>
      </c>
      <c r="D15" s="27" t="s">
        <v>47</v>
      </c>
      <c r="E15" s="25">
        <v>4.47</v>
      </c>
      <c r="F15" s="26">
        <v>4.93</v>
      </c>
    </row>
    <row r="16" spans="1:6" ht="29.5" customHeight="1" x14ac:dyDescent="0.25">
      <c r="A16" s="29">
        <v>8</v>
      </c>
      <c r="B16" s="25" t="s">
        <v>26</v>
      </c>
      <c r="C16" s="27" t="s">
        <v>47</v>
      </c>
      <c r="D16" s="27" t="s">
        <v>47</v>
      </c>
      <c r="E16" s="25">
        <v>6.23</v>
      </c>
      <c r="F16" s="26">
        <v>6.87</v>
      </c>
    </row>
    <row r="17" spans="1:6" ht="29.5" customHeight="1" x14ac:dyDescent="0.25">
      <c r="A17" s="29">
        <v>9</v>
      </c>
      <c r="B17" s="25" t="s">
        <v>27</v>
      </c>
      <c r="C17" s="27" t="s">
        <v>47</v>
      </c>
      <c r="D17" s="27" t="s">
        <v>47</v>
      </c>
      <c r="E17" s="25">
        <v>5.74</v>
      </c>
      <c r="F17" s="26">
        <v>6.335</v>
      </c>
    </row>
    <row r="18" spans="1:6" ht="29.5" customHeight="1" x14ac:dyDescent="0.25">
      <c r="A18" s="29">
        <v>10</v>
      </c>
      <c r="B18" s="25" t="s">
        <v>28</v>
      </c>
      <c r="C18" s="27" t="s">
        <v>47</v>
      </c>
      <c r="D18" s="27" t="s">
        <v>47</v>
      </c>
      <c r="E18" s="25">
        <v>4.76</v>
      </c>
      <c r="F18" s="26">
        <v>5.25</v>
      </c>
    </row>
    <row r="19" spans="1:6" ht="29.5" customHeight="1" x14ac:dyDescent="0.25">
      <c r="A19" s="29">
        <v>11</v>
      </c>
      <c r="B19" s="25" t="s">
        <v>29</v>
      </c>
      <c r="C19" s="27" t="s">
        <v>47</v>
      </c>
      <c r="D19" s="27" t="s">
        <v>47</v>
      </c>
      <c r="E19" s="25">
        <v>6.43</v>
      </c>
      <c r="F19" s="26">
        <v>7.0949999999999998</v>
      </c>
    </row>
    <row r="20" spans="1:6" ht="29.5" customHeight="1" x14ac:dyDescent="0.25">
      <c r="A20" s="29">
        <v>12</v>
      </c>
      <c r="B20" s="25" t="s">
        <v>30</v>
      </c>
      <c r="C20" s="27" t="s">
        <v>47</v>
      </c>
      <c r="D20" s="27" t="s">
        <v>47</v>
      </c>
      <c r="E20" s="25">
        <v>5.77</v>
      </c>
      <c r="F20" s="26">
        <v>6.36</v>
      </c>
    </row>
    <row r="21" spans="1:6" ht="29.5" customHeight="1" x14ac:dyDescent="0.25">
      <c r="A21" s="29">
        <v>13</v>
      </c>
      <c r="B21" s="25" t="s">
        <v>31</v>
      </c>
      <c r="C21" s="27" t="s">
        <v>47</v>
      </c>
      <c r="D21" s="27" t="s">
        <v>47</v>
      </c>
      <c r="E21" s="25">
        <v>4.62</v>
      </c>
      <c r="F21" s="26">
        <v>5.0999999999999996</v>
      </c>
    </row>
    <row r="22" spans="1:6" ht="29.5" customHeight="1" x14ac:dyDescent="0.25">
      <c r="A22" s="29">
        <v>14</v>
      </c>
      <c r="B22" s="25" t="s">
        <v>32</v>
      </c>
      <c r="C22" s="27" t="s">
        <v>47</v>
      </c>
      <c r="D22" s="27" t="s">
        <v>47</v>
      </c>
      <c r="E22" s="25">
        <v>6.27</v>
      </c>
      <c r="F22" s="26">
        <v>6.915</v>
      </c>
    </row>
    <row r="23" spans="1:6" ht="29.5" customHeight="1" x14ac:dyDescent="0.25">
      <c r="A23" s="29">
        <v>15</v>
      </c>
      <c r="B23" s="25" t="s">
        <v>33</v>
      </c>
      <c r="C23" s="27" t="s">
        <v>47</v>
      </c>
      <c r="D23" s="27" t="s">
        <v>47</v>
      </c>
      <c r="E23" s="25">
        <v>14.94</v>
      </c>
      <c r="F23" s="26">
        <v>16.484999999999999</v>
      </c>
    </row>
    <row r="24" spans="1:6" ht="26.5" customHeight="1" x14ac:dyDescent="0.25">
      <c r="A24" s="36" t="s">
        <v>34</v>
      </c>
      <c r="B24" s="34"/>
      <c r="C24" s="34"/>
      <c r="D24" s="34"/>
      <c r="E24" s="35"/>
      <c r="F24" s="34"/>
    </row>
  </sheetData>
  <mergeCells count="10">
    <mergeCell ref="A1:F1"/>
    <mergeCell ref="A3:F3"/>
    <mergeCell ref="A4:F4"/>
    <mergeCell ref="A5:F5"/>
    <mergeCell ref="A7:A8"/>
    <mergeCell ref="B7:B8"/>
    <mergeCell ref="C7:C8"/>
    <mergeCell ref="D7:D8"/>
    <mergeCell ref="E7:E8"/>
    <mergeCell ref="F7:F8"/>
  </mergeCells>
  <printOptions horizontalCentered="1"/>
  <pageMargins left="0.7" right="0.7" top="0.75" bottom="0.75" header="0" footer="0"/>
  <pageSetup paperSize="9" fitToHeight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24"/>
  <sheetViews>
    <sheetView zoomScaleNormal="100" workbookViewId="0">
      <pane ySplit="8" topLeftCell="A10" activePane="bottomLeft" state="frozen"/>
      <selection pane="bottomLeft" activeCell="D13" sqref="D13"/>
    </sheetView>
  </sheetViews>
  <sheetFormatPr defaultColWidth="12.54296875" defaultRowHeight="15.75" customHeight="1" x14ac:dyDescent="0.25"/>
  <cols>
    <col min="1" max="1" width="5.1796875" customWidth="1"/>
    <col min="2" max="2" width="16.81640625" customWidth="1"/>
    <col min="3" max="3" width="24.453125" customWidth="1"/>
    <col min="4" max="5" width="14.1796875" customWidth="1"/>
  </cols>
  <sheetData>
    <row r="1" spans="1:6" ht="12.5" x14ac:dyDescent="0.25">
      <c r="A1" s="42" t="s">
        <v>41</v>
      </c>
      <c r="B1" s="43"/>
      <c r="C1" s="43"/>
      <c r="D1" s="43"/>
      <c r="E1" s="43"/>
      <c r="F1" s="43"/>
    </row>
    <row r="2" spans="1:6" ht="12.5" x14ac:dyDescent="0.25">
      <c r="A2" s="24"/>
      <c r="B2" s="24"/>
      <c r="C2" s="24"/>
      <c r="D2" s="24"/>
      <c r="E2" s="24"/>
      <c r="F2" s="24"/>
    </row>
    <row r="3" spans="1:6" ht="18" x14ac:dyDescent="0.4">
      <c r="A3" s="44" t="s">
        <v>36</v>
      </c>
      <c r="B3" s="44"/>
      <c r="C3" s="44"/>
      <c r="D3" s="44"/>
      <c r="E3" s="44"/>
      <c r="F3" s="44"/>
    </row>
    <row r="4" spans="1:6" ht="12.5" x14ac:dyDescent="0.25">
      <c r="A4" s="43"/>
      <c r="B4" s="43"/>
      <c r="C4" s="43"/>
      <c r="D4" s="43"/>
      <c r="E4" s="43"/>
      <c r="F4" s="43"/>
    </row>
    <row r="5" spans="1:6" ht="12.5" x14ac:dyDescent="0.25">
      <c r="A5" s="45" t="s">
        <v>46</v>
      </c>
      <c r="B5" s="45"/>
      <c r="C5" s="45"/>
      <c r="D5" s="45"/>
      <c r="E5" s="45"/>
      <c r="F5" s="45"/>
    </row>
    <row r="6" spans="1:6" ht="13" x14ac:dyDescent="0.25">
      <c r="A6" s="28"/>
      <c r="B6" s="28"/>
      <c r="C6" s="28"/>
      <c r="D6" s="28"/>
      <c r="E6" s="28"/>
      <c r="F6" s="28"/>
    </row>
    <row r="7" spans="1:6" ht="13" customHeight="1" x14ac:dyDescent="0.25">
      <c r="A7" s="46" t="s">
        <v>17</v>
      </c>
      <c r="B7" s="48" t="s">
        <v>0</v>
      </c>
      <c r="C7" s="47" t="s">
        <v>39</v>
      </c>
      <c r="D7" s="47" t="s">
        <v>40</v>
      </c>
      <c r="E7" s="47" t="s">
        <v>35</v>
      </c>
      <c r="F7" s="49" t="s">
        <v>37</v>
      </c>
    </row>
    <row r="8" spans="1:6" ht="26.15" customHeight="1" x14ac:dyDescent="0.25">
      <c r="A8" s="46"/>
      <c r="B8" s="48"/>
      <c r="C8" s="47"/>
      <c r="D8" s="47"/>
      <c r="E8" s="47"/>
      <c r="F8" s="49"/>
    </row>
    <row r="9" spans="1:6" ht="29.5" customHeight="1" x14ac:dyDescent="0.25">
      <c r="A9" s="29">
        <v>1</v>
      </c>
      <c r="B9" s="25" t="s">
        <v>19</v>
      </c>
      <c r="C9" s="27" t="s">
        <v>47</v>
      </c>
      <c r="D9" s="27" t="s">
        <v>47</v>
      </c>
      <c r="E9" s="25">
        <v>3.08</v>
      </c>
      <c r="F9" s="26">
        <v>3.39</v>
      </c>
    </row>
    <row r="10" spans="1:6" ht="29.5" customHeight="1" x14ac:dyDescent="0.25">
      <c r="A10" s="29">
        <v>2</v>
      </c>
      <c r="B10" s="25" t="s">
        <v>20</v>
      </c>
      <c r="C10" s="27" t="s">
        <v>47</v>
      </c>
      <c r="D10" s="27" t="s">
        <v>47</v>
      </c>
      <c r="E10" s="25">
        <v>7.17</v>
      </c>
      <c r="F10" s="26">
        <v>7.91</v>
      </c>
    </row>
    <row r="11" spans="1:6" ht="29.5" customHeight="1" x14ac:dyDescent="0.25">
      <c r="A11" s="29">
        <v>3</v>
      </c>
      <c r="B11" s="25" t="s">
        <v>21</v>
      </c>
      <c r="C11" s="27" t="s">
        <v>47</v>
      </c>
      <c r="D11" s="27" t="s">
        <v>47</v>
      </c>
      <c r="E11" s="25">
        <v>8.1199999999999992</v>
      </c>
      <c r="F11" s="26">
        <v>8.9600000000000009</v>
      </c>
    </row>
    <row r="12" spans="1:6" ht="29.5" customHeight="1" x14ac:dyDescent="0.25">
      <c r="A12" s="29">
        <v>4</v>
      </c>
      <c r="B12" s="25" t="s">
        <v>22</v>
      </c>
      <c r="C12" s="27" t="s">
        <v>47</v>
      </c>
      <c r="D12" s="27" t="s">
        <v>47</v>
      </c>
      <c r="E12" s="25">
        <v>8.44</v>
      </c>
      <c r="F12" s="26">
        <v>9.3049999999999997</v>
      </c>
    </row>
    <row r="13" spans="1:6" ht="29.5" customHeight="1" x14ac:dyDescent="0.25">
      <c r="A13" s="29">
        <v>5</v>
      </c>
      <c r="B13" s="25" t="s">
        <v>23</v>
      </c>
      <c r="C13" s="27" t="s">
        <v>47</v>
      </c>
      <c r="D13" s="27" t="s">
        <v>47</v>
      </c>
      <c r="E13" s="25">
        <v>8.2799999999999994</v>
      </c>
      <c r="F13" s="26">
        <v>9.1349999999999998</v>
      </c>
    </row>
    <row r="14" spans="1:6" ht="29.5" customHeight="1" x14ac:dyDescent="0.25">
      <c r="A14" s="29">
        <v>6</v>
      </c>
      <c r="B14" s="25" t="s">
        <v>24</v>
      </c>
      <c r="C14" s="27" t="s">
        <v>47</v>
      </c>
      <c r="D14" s="27" t="s">
        <v>48</v>
      </c>
      <c r="E14" s="25">
        <v>5.68</v>
      </c>
      <c r="F14" s="26">
        <v>6.27</v>
      </c>
    </row>
    <row r="15" spans="1:6" ht="29.5" customHeight="1" x14ac:dyDescent="0.25">
      <c r="A15" s="29">
        <v>7</v>
      </c>
      <c r="B15" s="25" t="s">
        <v>25</v>
      </c>
      <c r="C15" s="27" t="s">
        <v>47</v>
      </c>
      <c r="D15" s="27" t="s">
        <v>47</v>
      </c>
      <c r="E15" s="25">
        <v>4.47</v>
      </c>
      <c r="F15" s="26">
        <v>4.93</v>
      </c>
    </row>
    <row r="16" spans="1:6" ht="29.5" customHeight="1" x14ac:dyDescent="0.25">
      <c r="A16" s="29">
        <v>8</v>
      </c>
      <c r="B16" s="25" t="s">
        <v>26</v>
      </c>
      <c r="C16" s="27" t="s">
        <v>47</v>
      </c>
      <c r="D16" s="27" t="s">
        <v>48</v>
      </c>
      <c r="E16" s="25">
        <v>6.23</v>
      </c>
      <c r="F16" s="26">
        <v>6.87</v>
      </c>
    </row>
    <row r="17" spans="1:6" ht="29.5" customHeight="1" x14ac:dyDescent="0.25">
      <c r="A17" s="29">
        <v>9</v>
      </c>
      <c r="B17" s="25" t="s">
        <v>27</v>
      </c>
      <c r="C17" s="27" t="s">
        <v>47</v>
      </c>
      <c r="D17" s="27" t="s">
        <v>47</v>
      </c>
      <c r="E17" s="25">
        <v>5.74</v>
      </c>
      <c r="F17" s="26">
        <v>6.335</v>
      </c>
    </row>
    <row r="18" spans="1:6" ht="29.5" customHeight="1" x14ac:dyDescent="0.25">
      <c r="A18" s="29">
        <v>10</v>
      </c>
      <c r="B18" s="25" t="s">
        <v>28</v>
      </c>
      <c r="C18" s="27" t="s">
        <v>47</v>
      </c>
      <c r="D18" s="27" t="s">
        <v>48</v>
      </c>
      <c r="E18" s="25">
        <v>4.76</v>
      </c>
      <c r="F18" s="26">
        <v>5.25</v>
      </c>
    </row>
    <row r="19" spans="1:6" ht="29.5" customHeight="1" x14ac:dyDescent="0.25">
      <c r="A19" s="29">
        <v>11</v>
      </c>
      <c r="B19" s="25" t="s">
        <v>29</v>
      </c>
      <c r="C19" s="27" t="s">
        <v>47</v>
      </c>
      <c r="D19" s="27" t="s">
        <v>48</v>
      </c>
      <c r="E19" s="25">
        <v>6.43</v>
      </c>
      <c r="F19" s="26">
        <v>7.0949999999999998</v>
      </c>
    </row>
    <row r="20" spans="1:6" ht="29.5" customHeight="1" x14ac:dyDescent="0.25">
      <c r="A20" s="29">
        <v>12</v>
      </c>
      <c r="B20" s="25" t="s">
        <v>30</v>
      </c>
      <c r="C20" s="27" t="s">
        <v>47</v>
      </c>
      <c r="D20" s="27" t="s">
        <v>48</v>
      </c>
      <c r="E20" s="25">
        <v>5.77</v>
      </c>
      <c r="F20" s="26">
        <v>6.36</v>
      </c>
    </row>
    <row r="21" spans="1:6" ht="29.5" customHeight="1" x14ac:dyDescent="0.25">
      <c r="A21" s="29">
        <v>13</v>
      </c>
      <c r="B21" s="25" t="s">
        <v>31</v>
      </c>
      <c r="C21" s="27" t="s">
        <v>47</v>
      </c>
      <c r="D21" s="27" t="s">
        <v>47</v>
      </c>
      <c r="E21" s="25">
        <v>4.62</v>
      </c>
      <c r="F21" s="26">
        <v>5.0999999999999996</v>
      </c>
    </row>
    <row r="22" spans="1:6" ht="29.5" customHeight="1" x14ac:dyDescent="0.25">
      <c r="A22" s="29">
        <v>14</v>
      </c>
      <c r="B22" s="25" t="s">
        <v>49</v>
      </c>
      <c r="C22" s="27" t="s">
        <v>47</v>
      </c>
      <c r="D22" s="27" t="s">
        <v>47</v>
      </c>
      <c r="E22" s="25">
        <v>6.27</v>
      </c>
      <c r="F22" s="26">
        <v>6.915</v>
      </c>
    </row>
    <row r="23" spans="1:6" ht="29.5" customHeight="1" x14ac:dyDescent="0.25">
      <c r="A23" s="29">
        <v>15</v>
      </c>
      <c r="B23" s="25" t="s">
        <v>33</v>
      </c>
      <c r="C23" s="27" t="s">
        <v>47</v>
      </c>
      <c r="D23" s="27" t="s">
        <v>47</v>
      </c>
      <c r="E23" s="25">
        <v>14.94</v>
      </c>
      <c r="F23" s="26">
        <v>16.484999999999999</v>
      </c>
    </row>
    <row r="24" spans="1:6" ht="13" x14ac:dyDescent="0.3">
      <c r="A24" s="33"/>
      <c r="D24" s="32" t="s">
        <v>43</v>
      </c>
      <c r="E24" s="31">
        <f>SUM(E7:E23)</f>
        <v>100</v>
      </c>
    </row>
  </sheetData>
  <mergeCells count="10">
    <mergeCell ref="C7:C8"/>
    <mergeCell ref="A7:A8"/>
    <mergeCell ref="B7:B8"/>
    <mergeCell ref="A1:F1"/>
    <mergeCell ref="A3:F3"/>
    <mergeCell ref="A4:F4"/>
    <mergeCell ref="D7:D8"/>
    <mergeCell ref="E7:E8"/>
    <mergeCell ref="F7:F8"/>
    <mergeCell ref="A5:F5"/>
  </mergeCells>
  <printOptions horizontalCentered="1"/>
  <pageMargins left="0.7" right="0.7" top="0.75" bottom="0.75" header="0" footer="0"/>
  <pageSetup paperSize="9" fitToHeight="0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9"/>
  <sheetViews>
    <sheetView showGridLines="0" topLeftCell="A6" workbookViewId="0">
      <selection activeCell="G15" sqref="G15"/>
    </sheetView>
  </sheetViews>
  <sheetFormatPr defaultColWidth="12.54296875" defaultRowHeight="15.75" customHeight="1" x14ac:dyDescent="0.25"/>
  <cols>
    <col min="1" max="1" width="41.81640625" customWidth="1"/>
    <col min="2" max="2" width="3.1796875" customWidth="1"/>
    <col min="3" max="3" width="17.7265625" customWidth="1"/>
    <col min="4" max="4" width="12.54296875" customWidth="1"/>
    <col min="5" max="5" width="14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x14ac:dyDescent="0.25">
      <c r="A5" s="41" t="s">
        <v>42</v>
      </c>
      <c r="B5" s="1"/>
      <c r="C5" s="3" t="s">
        <v>2</v>
      </c>
      <c r="D5" s="4" t="s">
        <v>3</v>
      </c>
      <c r="E5" s="5">
        <v>0.5</v>
      </c>
    </row>
    <row r="6" spans="1:5" ht="15.75" customHeight="1" x14ac:dyDescent="0.3">
      <c r="A6" s="6" t="s">
        <v>4</v>
      </c>
      <c r="B6" s="2"/>
      <c r="C6" s="7" t="s">
        <v>5</v>
      </c>
      <c r="D6" s="8">
        <f>1-SUMIF(E15:E29,"Nepřítomen",D15:D29)</f>
        <v>0.91559999999999997</v>
      </c>
      <c r="E6" s="9" t="str">
        <f>IF(OR(D6&gt;E5,AND(D5="nejméně",D6&gt;=E5)),"splněno","nedostatek")</f>
        <v>splněno</v>
      </c>
    </row>
    <row r="7" spans="1:5" ht="15.75" customHeight="1" x14ac:dyDescent="0.3">
      <c r="A7" s="50" t="s">
        <v>50</v>
      </c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0.91560000000000008</v>
      </c>
      <c r="E8" s="15">
        <f t="shared" ref="E8:E10" si="0">1/D$6*D8</f>
        <v>1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</v>
      </c>
      <c r="E9" s="15">
        <f t="shared" si="0"/>
        <v>0</v>
      </c>
    </row>
    <row r="10" spans="1:5" ht="15.75" customHeight="1" x14ac:dyDescent="0.25">
      <c r="A10" s="51"/>
      <c r="B10" s="2"/>
      <c r="C10" s="16" t="s">
        <v>11</v>
      </c>
      <c r="D10" s="17">
        <f>SUMIF(E15:E29,"=Zdržel se",D15:D29)</f>
        <v>0</v>
      </c>
      <c r="E10" s="18">
        <f t="shared" si="0"/>
        <v>0</v>
      </c>
    </row>
    <row r="11" spans="1:5" ht="15.75" customHeight="1" x14ac:dyDescent="0.25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byl přijat</v>
      </c>
      <c r="B12" s="2"/>
      <c r="C12" s="20" t="s">
        <v>3</v>
      </c>
      <c r="D12" s="21">
        <v>0.5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0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 t="s">
        <v>9</v>
      </c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 t="s">
        <v>9</v>
      </c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 t="s">
        <v>9</v>
      </c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 t="s">
        <v>55</v>
      </c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 t="s">
        <v>9</v>
      </c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 t="s">
        <v>9</v>
      </c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 t="s">
        <v>9</v>
      </c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 t="s">
        <v>9</v>
      </c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 t="s">
        <v>9</v>
      </c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 t="s">
        <v>9</v>
      </c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 t="s">
        <v>9</v>
      </c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 t="s">
        <v>9</v>
      </c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 t="s">
        <v>9</v>
      </c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 t="s">
        <v>9</v>
      </c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 t="s">
        <v>9</v>
      </c>
    </row>
  </sheetData>
  <mergeCells count="5">
    <mergeCell ref="A7:A11"/>
    <mergeCell ref="C11:E11"/>
    <mergeCell ref="A1:E1"/>
    <mergeCell ref="A2:E2"/>
    <mergeCell ref="A3:E3"/>
  </mergeCells>
  <conditionalFormatting sqref="A12">
    <cfRule type="notContainsText" dxfId="53" priority="7" operator="notContains" text="Návrh byl přijat">
      <formula>ISERROR(SEARCH(("Návrh byl přijat"),(A12)))</formula>
    </cfRule>
    <cfRule type="containsText" dxfId="52" priority="8" operator="containsText" text="Návrh byl přijat">
      <formula>NOT(ISERROR(SEARCH(("Návrh byl přijat"),(A12))))</formula>
    </cfRule>
  </conditionalFormatting>
  <conditionalFormatting sqref="D5:E5 A7:A11 C12:E12">
    <cfRule type="containsBlanks" dxfId="51" priority="9">
      <formula>LEN(TRIM(D5))=0</formula>
    </cfRule>
  </conditionalFormatting>
  <conditionalFormatting sqref="E6">
    <cfRule type="notContainsText" dxfId="50" priority="3" operator="notContains" text="splněno">
      <formula>ISERROR(SEARCH(("splněno"),(E6)))</formula>
    </cfRule>
  </conditionalFormatting>
  <conditionalFormatting sqref="E15:E29">
    <cfRule type="expression" dxfId="49" priority="1">
      <formula>AND(NOT(ISBLANK(C15)),ISBLANK(E15))</formula>
    </cfRule>
    <cfRule type="expression" dxfId="48" priority="2">
      <formula>AND(ISBLANK(C15),NOT(E15="Nepřítomen"))</formula>
    </cfRule>
    <cfRule type="cellIs" dxfId="47" priority="4" operator="equal">
      <formula>"Nepřítomen"</formula>
    </cfRule>
    <cfRule type="cellIs" dxfId="46" priority="5" operator="equal">
      <formula>"Pro"</formula>
    </cfRule>
    <cfRule type="cellIs" dxfId="45" priority="6" operator="equal">
      <formula>"Proti"</formula>
    </cfRule>
  </conditionalFormatting>
  <dataValidations count="5">
    <dataValidation type="list" allowBlank="1" showErrorMessage="1" sqref="D5 C12" xr:uid="{00000000-0002-0000-0100-000000000000}">
      <formula1>"nejméně,více než"</formula1>
    </dataValidation>
    <dataValidation type="list" allowBlank="1" showInputMessage="1" prompt="Pletné hodnoty jsou: Pro, Proti, Zdržel se, Nepřítomen" sqref="E17:E18" xr:uid="{00000000-0002-0000-0100-000001000000}">
      <formula1>"Pro,Proti,Zdržel se,Nepřítomen"</formula1>
    </dataValidation>
    <dataValidation type="list" allowBlank="1" showErrorMessage="1" sqref="E12" xr:uid="{00000000-0002-0000-0100-000002000000}">
      <formula1>"všech vlastníků,přítomných"</formula1>
    </dataValidation>
    <dataValidation type="decimal" allowBlank="1" showDropDown="1" sqref="E5" xr:uid="{00000000-0002-0000-0100-000003000000}">
      <formula1>0</formula1>
      <formula2>1</formula2>
    </dataValidation>
    <dataValidation type="list" allowBlank="1" showInputMessage="1" prompt="Platné hodnoty jsou: Pro, Proti, Zdržel se, Nepřítomen" sqref="E15:E16 E19:E29" xr:uid="{00000000-0002-0000-0100-000004000000}">
      <formula1>"Pro,Proti,Zdržel se,Nepřítomen"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F2D2-18FF-4FFF-9D66-269B29824C87}">
  <sheetPr>
    <outlinePr summaryBelow="0" summaryRight="0"/>
  </sheetPr>
  <dimension ref="A1:E29"/>
  <sheetViews>
    <sheetView showGridLines="0" workbookViewId="0">
      <selection activeCell="G21" sqref="G21"/>
    </sheetView>
  </sheetViews>
  <sheetFormatPr defaultColWidth="12.54296875" defaultRowHeight="15.75" customHeight="1" x14ac:dyDescent="0.25"/>
  <cols>
    <col min="1" max="1" width="41.26953125" customWidth="1"/>
    <col min="2" max="2" width="3.1796875" customWidth="1"/>
    <col min="3" max="3" width="17.7265625" customWidth="1"/>
    <col min="4" max="4" width="12.54296875" customWidth="1"/>
    <col min="5" max="5" width="13.54296875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thickBot="1" x14ac:dyDescent="0.3">
      <c r="A5" s="30" t="s">
        <v>42</v>
      </c>
      <c r="B5" s="1"/>
      <c r="C5" s="3" t="s">
        <v>2</v>
      </c>
      <c r="D5" s="4" t="s">
        <v>3</v>
      </c>
      <c r="E5" s="5">
        <v>0.5</v>
      </c>
    </row>
    <row r="6" spans="1:5" ht="15.75" customHeight="1" thickBot="1" x14ac:dyDescent="0.35">
      <c r="A6" s="6" t="s">
        <v>4</v>
      </c>
      <c r="B6" s="2"/>
      <c r="C6" s="7" t="s">
        <v>5</v>
      </c>
      <c r="D6" s="8">
        <f>1-SUMIF(E15:E29,"Nepřítomen",D15:D29)</f>
        <v>1</v>
      </c>
      <c r="E6" s="9" t="str">
        <f>IF(OR(D6&gt;E5,AND(D5="nejméně",D6&gt;=E5)),"splněno","nedostatek")</f>
        <v>splněno</v>
      </c>
    </row>
    <row r="7" spans="1:5" ht="15.75" customHeight="1" x14ac:dyDescent="0.3">
      <c r="A7" s="50"/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</v>
      </c>
      <c r="E8" s="15">
        <f t="shared" ref="E8:E10" si="0">1/D$6*D8</f>
        <v>0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</v>
      </c>
      <c r="E9" s="15">
        <f t="shared" si="0"/>
        <v>0</v>
      </c>
    </row>
    <row r="10" spans="1:5" ht="15.75" customHeight="1" thickBot="1" x14ac:dyDescent="0.3">
      <c r="A10" s="51"/>
      <c r="B10" s="2"/>
      <c r="C10" s="16" t="s">
        <v>11</v>
      </c>
      <c r="D10" s="17">
        <f>SUMIF(E15:E29,"=Zdržel se",D15:D29)</f>
        <v>0</v>
      </c>
      <c r="E10" s="18">
        <f t="shared" si="0"/>
        <v>0</v>
      </c>
    </row>
    <row r="11" spans="1:5" ht="15.75" customHeight="1" thickBot="1" x14ac:dyDescent="0.3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nebyl přijat</v>
      </c>
      <c r="B12" s="2"/>
      <c r="C12" s="20" t="s">
        <v>3</v>
      </c>
      <c r="D12" s="21">
        <v>0.75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15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/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/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/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/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/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/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/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/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/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/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/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/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/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/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/>
    </row>
  </sheetData>
  <mergeCells count="5">
    <mergeCell ref="A1:E1"/>
    <mergeCell ref="A2:E2"/>
    <mergeCell ref="A3:E3"/>
    <mergeCell ref="A7:A11"/>
    <mergeCell ref="C11:E11"/>
  </mergeCells>
  <conditionalFormatting sqref="A12">
    <cfRule type="notContainsText" dxfId="44" priority="7" operator="notContains" text="Návrh byl přijat">
      <formula>ISERROR(SEARCH(("Návrh byl přijat"),(A12)))</formula>
    </cfRule>
    <cfRule type="containsText" dxfId="43" priority="8" operator="containsText" text="Návrh byl přijat">
      <formula>NOT(ISERROR(SEARCH(("Návrh byl přijat"),(A12))))</formula>
    </cfRule>
  </conditionalFormatting>
  <conditionalFormatting sqref="D5:E5 A7:A11 C12:E12">
    <cfRule type="containsBlanks" dxfId="42" priority="9">
      <formula>LEN(TRIM(D5))=0</formula>
    </cfRule>
  </conditionalFormatting>
  <conditionalFormatting sqref="E6">
    <cfRule type="notContainsText" dxfId="41" priority="3" operator="notContains" text="splněno">
      <formula>ISERROR(SEARCH(("splněno"),(E6)))</formula>
    </cfRule>
  </conditionalFormatting>
  <conditionalFormatting sqref="E15:E29">
    <cfRule type="expression" dxfId="40" priority="1">
      <formula>AND(NOT(ISBLANK(C15)),ISBLANK(E15))</formula>
    </cfRule>
    <cfRule type="expression" dxfId="39" priority="2">
      <formula>AND(ISBLANK(C15),NOT(E15="Nepřítomen"))</formula>
    </cfRule>
    <cfRule type="cellIs" dxfId="38" priority="4" operator="equal">
      <formula>"Nepřítomen"</formula>
    </cfRule>
    <cfRule type="cellIs" dxfId="37" priority="5" operator="equal">
      <formula>"Pro"</formula>
    </cfRule>
    <cfRule type="cellIs" dxfId="36" priority="6" operator="equal">
      <formula>"Proti"</formula>
    </cfRule>
  </conditionalFormatting>
  <dataValidations count="4">
    <dataValidation type="decimal" allowBlank="1" showDropDown="1" sqref="E5" xr:uid="{F4087CD0-5651-448A-8B5B-72E5588765E7}">
      <formula1>0</formula1>
      <formula2>1</formula2>
    </dataValidation>
    <dataValidation type="list" allowBlank="1" showErrorMessage="1" sqref="E12" xr:uid="{D91A1522-E606-46FC-A2F4-905C833DFF10}">
      <formula1>"všech vlastníků,přítomných"</formula1>
    </dataValidation>
    <dataValidation type="list" allowBlank="1" showInputMessage="1" prompt="Pletné hodnoty jsou: Pro, Proti, Zdržel se, Nepřítomen" sqref="E15:E29" xr:uid="{CED1E0A5-B5C9-40D4-A56F-BBFE620467F0}">
      <formula1>"Pro,Proti,Zdržel se,Nepřítomen"</formula1>
    </dataValidation>
    <dataValidation type="list" allowBlank="1" showErrorMessage="1" sqref="D5 C12" xr:uid="{1DF7DAEA-1517-4461-9E43-6FA7E75E2C5B}">
      <formula1>"nejméně,více než"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6F050-3F48-4760-B4A6-52B89A173518}">
  <sheetPr>
    <outlinePr summaryBelow="0" summaryRight="0"/>
  </sheetPr>
  <dimension ref="A1:E29"/>
  <sheetViews>
    <sheetView showGridLines="0" tabSelected="1" topLeftCell="A5" workbookViewId="0">
      <selection activeCell="G14" sqref="G14"/>
    </sheetView>
  </sheetViews>
  <sheetFormatPr defaultColWidth="12.54296875" defaultRowHeight="15.75" customHeight="1" x14ac:dyDescent="0.25"/>
  <cols>
    <col min="1" max="1" width="41.81640625" customWidth="1"/>
    <col min="2" max="2" width="3.1796875" customWidth="1"/>
    <col min="3" max="3" width="17.7265625" customWidth="1"/>
    <col min="4" max="4" width="12.54296875" customWidth="1"/>
    <col min="5" max="5" width="14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thickBot="1" x14ac:dyDescent="0.3">
      <c r="A5" s="41" t="s">
        <v>56</v>
      </c>
      <c r="B5" s="1"/>
      <c r="C5" s="3" t="s">
        <v>2</v>
      </c>
      <c r="D5" s="4" t="s">
        <v>3</v>
      </c>
      <c r="E5" s="5">
        <v>0.5</v>
      </c>
    </row>
    <row r="6" spans="1:5" ht="15.75" customHeight="1" thickBot="1" x14ac:dyDescent="0.35">
      <c r="A6" s="6" t="s">
        <v>4</v>
      </c>
      <c r="B6" s="2"/>
      <c r="C6" s="7" t="s">
        <v>5</v>
      </c>
      <c r="D6" s="8">
        <f>1-SUMIF(E15:E29,"Nepřítomen",D15:D29)</f>
        <v>1</v>
      </c>
      <c r="E6" s="9" t="str">
        <f>IF(OR(D6&gt;E5,AND(D5="nejméně",D6&gt;=E5)),"splněno","nedostatek")</f>
        <v>splněno</v>
      </c>
    </row>
    <row r="7" spans="1:5" ht="15.75" customHeight="1" x14ac:dyDescent="0.3">
      <c r="A7" s="50" t="s">
        <v>54</v>
      </c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0.59319999999999995</v>
      </c>
      <c r="E8" s="15">
        <f t="shared" ref="E8:E10" si="0">1/D$6*D8</f>
        <v>0.59319999999999995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0.26500000000000001</v>
      </c>
      <c r="E9" s="15">
        <f t="shared" si="0"/>
        <v>0.26500000000000001</v>
      </c>
    </row>
    <row r="10" spans="1:5" ht="15.75" customHeight="1" thickBot="1" x14ac:dyDescent="0.3">
      <c r="A10" s="51"/>
      <c r="B10" s="2"/>
      <c r="C10" s="16" t="s">
        <v>11</v>
      </c>
      <c r="D10" s="17">
        <f>SUMIF(E15:E29,"=Zdržel se",D15:D29)</f>
        <v>0.14179999999999998</v>
      </c>
      <c r="E10" s="18">
        <f t="shared" si="0"/>
        <v>0.14179999999999998</v>
      </c>
    </row>
    <row r="11" spans="1:5" ht="15.75" customHeight="1" thickBot="1" x14ac:dyDescent="0.3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byl přijat</v>
      </c>
      <c r="B12" s="2"/>
      <c r="C12" s="20" t="s">
        <v>3</v>
      </c>
      <c r="D12" s="21">
        <v>0.5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0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 t="s">
        <v>9</v>
      </c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 t="s">
        <v>10</v>
      </c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 t="s">
        <v>9</v>
      </c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 t="s">
        <v>11</v>
      </c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 t="s">
        <v>10</v>
      </c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 t="s">
        <v>9</v>
      </c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 t="s">
        <v>9</v>
      </c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 t="s">
        <v>9</v>
      </c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 t="s">
        <v>11</v>
      </c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 t="s">
        <v>9</v>
      </c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 t="s">
        <v>10</v>
      </c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 t="s">
        <v>9</v>
      </c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 t="s">
        <v>10</v>
      </c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 t="s">
        <v>9</v>
      </c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 t="s">
        <v>9</v>
      </c>
    </row>
  </sheetData>
  <mergeCells count="5">
    <mergeCell ref="A1:E1"/>
    <mergeCell ref="A2:E2"/>
    <mergeCell ref="A3:E3"/>
    <mergeCell ref="A7:A11"/>
    <mergeCell ref="C11:E11"/>
  </mergeCells>
  <conditionalFormatting sqref="A12">
    <cfRule type="notContainsText" dxfId="35" priority="7" operator="notContains" text="Návrh byl přijat">
      <formula>ISERROR(SEARCH(("Návrh byl přijat"),(A12)))</formula>
    </cfRule>
    <cfRule type="containsText" dxfId="34" priority="8" operator="containsText" text="Návrh byl přijat">
      <formula>NOT(ISERROR(SEARCH(("Návrh byl přijat"),(A12))))</formula>
    </cfRule>
  </conditionalFormatting>
  <conditionalFormatting sqref="D5:E5 A7:A11 C12:E12">
    <cfRule type="containsBlanks" dxfId="33" priority="9">
      <formula>LEN(TRIM(D5))=0</formula>
    </cfRule>
  </conditionalFormatting>
  <conditionalFormatting sqref="E6">
    <cfRule type="notContainsText" dxfId="32" priority="3" operator="notContains" text="splněno">
      <formula>ISERROR(SEARCH(("splněno"),(E6)))</formula>
    </cfRule>
  </conditionalFormatting>
  <conditionalFormatting sqref="E15:E29">
    <cfRule type="expression" dxfId="31" priority="1">
      <formula>AND(NOT(ISBLANK(C15)),ISBLANK(E15))</formula>
    </cfRule>
    <cfRule type="expression" dxfId="30" priority="2">
      <formula>AND(ISBLANK(C15),NOT(E15="Nepřítomen"))</formula>
    </cfRule>
    <cfRule type="cellIs" dxfId="29" priority="4" operator="equal">
      <formula>"Nepřítomen"</formula>
    </cfRule>
    <cfRule type="cellIs" dxfId="28" priority="5" operator="equal">
      <formula>"Pro"</formula>
    </cfRule>
    <cfRule type="cellIs" dxfId="27" priority="6" operator="equal">
      <formula>"Proti"</formula>
    </cfRule>
  </conditionalFormatting>
  <dataValidations count="5">
    <dataValidation type="list" allowBlank="1" showInputMessage="1" prompt="Platné hodnoty jsou: Pro, Proti, Zdržel se, Nepřítomen" sqref="E15:E16 E18:E29" xr:uid="{EB49502A-5B61-4AED-990B-FEA785C3FF04}">
      <formula1>"Pro,Proti,Zdržel se,Nepřítomen"</formula1>
    </dataValidation>
    <dataValidation type="decimal" allowBlank="1" showDropDown="1" sqref="E5" xr:uid="{0C2F0042-FA39-4926-AC3F-511853F91A62}">
      <formula1>0</formula1>
      <formula2>1</formula2>
    </dataValidation>
    <dataValidation type="list" allowBlank="1" showErrorMessage="1" sqref="E12" xr:uid="{6994A73F-ADCF-4214-946C-3B9AED2C1687}">
      <formula1>"všech vlastníků,přítomných"</formula1>
    </dataValidation>
    <dataValidation type="list" allowBlank="1" showInputMessage="1" prompt="Pletné hodnoty jsou: Pro, Proti, Zdržel se, Nepřítomen" sqref="E17" xr:uid="{0A1286F8-B39F-436C-816B-87BF3D2500D0}">
      <formula1>"Pro,Proti,Zdržel se,Nepřítomen"</formula1>
    </dataValidation>
    <dataValidation type="list" allowBlank="1" showErrorMessage="1" sqref="D5 C12" xr:uid="{7A4BCAE2-12C4-4256-B3DA-11F3551E1F3E}">
      <formula1>"nejméně,více než"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7560-5E0E-41ED-838C-9F904B2F659B}">
  <sheetPr>
    <outlinePr summaryBelow="0" summaryRight="0"/>
  </sheetPr>
  <dimension ref="A1:E29"/>
  <sheetViews>
    <sheetView showGridLines="0" workbookViewId="0">
      <selection activeCell="A12" sqref="A12"/>
    </sheetView>
  </sheetViews>
  <sheetFormatPr defaultColWidth="12.54296875" defaultRowHeight="15.75" customHeight="1" x14ac:dyDescent="0.25"/>
  <cols>
    <col min="1" max="1" width="41.81640625" customWidth="1"/>
    <col min="2" max="2" width="3.1796875" customWidth="1"/>
    <col min="3" max="3" width="17.7265625" customWidth="1"/>
    <col min="4" max="4" width="12.54296875" customWidth="1"/>
    <col min="5" max="5" width="14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thickBot="1" x14ac:dyDescent="0.3">
      <c r="A5" s="41" t="s">
        <v>42</v>
      </c>
      <c r="B5" s="1"/>
      <c r="C5" s="3" t="s">
        <v>2</v>
      </c>
      <c r="D5" s="4" t="s">
        <v>3</v>
      </c>
      <c r="E5" s="5">
        <v>0.5</v>
      </c>
    </row>
    <row r="6" spans="1:5" ht="15.75" customHeight="1" thickBot="1" x14ac:dyDescent="0.35">
      <c r="A6" s="6" t="s">
        <v>4</v>
      </c>
      <c r="B6" s="2"/>
      <c r="C6" s="7" t="s">
        <v>5</v>
      </c>
      <c r="D6" s="8">
        <f>1-SUMIF(E15:E29,"Nepřítomen",D15:D29)</f>
        <v>1</v>
      </c>
      <c r="E6" s="9" t="str">
        <f>IF(OR(D6&gt;E5,AND(D5="nejméně",D6&gt;=E5)),"splněno","nedostatek")</f>
        <v>splněno</v>
      </c>
    </row>
    <row r="7" spans="1:5" ht="15.75" customHeight="1" x14ac:dyDescent="0.3">
      <c r="A7" s="50" t="s">
        <v>53</v>
      </c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0.59319999999999995</v>
      </c>
      <c r="E8" s="15">
        <f t="shared" ref="E8:E10" si="0">1/D$6*D8</f>
        <v>0.59319999999999995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0.26500000000000001</v>
      </c>
      <c r="E9" s="15">
        <f t="shared" si="0"/>
        <v>0.26500000000000001</v>
      </c>
    </row>
    <row r="10" spans="1:5" ht="15.75" customHeight="1" thickBot="1" x14ac:dyDescent="0.3">
      <c r="A10" s="51"/>
      <c r="B10" s="2"/>
      <c r="C10" s="16" t="s">
        <v>11</v>
      </c>
      <c r="D10" s="17">
        <f>SUMIF(E15:E29,"=Zdržel se",D15:D29)</f>
        <v>0.14179999999999998</v>
      </c>
      <c r="E10" s="18">
        <f t="shared" si="0"/>
        <v>0.14179999999999998</v>
      </c>
    </row>
    <row r="11" spans="1:5" ht="15.75" customHeight="1" thickBot="1" x14ac:dyDescent="0.3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byl přijat</v>
      </c>
      <c r="B12" s="2"/>
      <c r="C12" s="20" t="s">
        <v>3</v>
      </c>
      <c r="D12" s="21">
        <v>0.5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0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 t="s">
        <v>9</v>
      </c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 t="s">
        <v>10</v>
      </c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 t="s">
        <v>9</v>
      </c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 t="s">
        <v>11</v>
      </c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 t="s">
        <v>10</v>
      </c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 t="s">
        <v>9</v>
      </c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 t="s">
        <v>9</v>
      </c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 t="s">
        <v>9</v>
      </c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 t="s">
        <v>11</v>
      </c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 t="s">
        <v>9</v>
      </c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 t="s">
        <v>10</v>
      </c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 t="s">
        <v>9</v>
      </c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 t="s">
        <v>10</v>
      </c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 t="s">
        <v>9</v>
      </c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 t="s">
        <v>9</v>
      </c>
    </row>
  </sheetData>
  <mergeCells count="5">
    <mergeCell ref="A1:E1"/>
    <mergeCell ref="A2:E2"/>
    <mergeCell ref="A3:E3"/>
    <mergeCell ref="A7:A11"/>
    <mergeCell ref="C11:E11"/>
  </mergeCells>
  <conditionalFormatting sqref="A12">
    <cfRule type="notContainsText" dxfId="26" priority="7" operator="notContains" text="Návrh byl přijat">
      <formula>ISERROR(SEARCH(("Návrh byl přijat"),(A12)))</formula>
    </cfRule>
    <cfRule type="containsText" dxfId="25" priority="8" operator="containsText" text="Návrh byl přijat">
      <formula>NOT(ISERROR(SEARCH(("Návrh byl přijat"),(A12))))</formula>
    </cfRule>
  </conditionalFormatting>
  <conditionalFormatting sqref="D5:E5 A7:A11 C12:E12">
    <cfRule type="containsBlanks" dxfId="24" priority="9">
      <formula>LEN(TRIM(D5))=0</formula>
    </cfRule>
  </conditionalFormatting>
  <conditionalFormatting sqref="E6">
    <cfRule type="notContainsText" dxfId="23" priority="3" operator="notContains" text="splněno">
      <formula>ISERROR(SEARCH(("splněno"),(E6)))</formula>
    </cfRule>
  </conditionalFormatting>
  <conditionalFormatting sqref="E15:E29">
    <cfRule type="expression" dxfId="22" priority="1">
      <formula>AND(NOT(ISBLANK(C15)),ISBLANK(E15))</formula>
    </cfRule>
    <cfRule type="expression" dxfId="21" priority="2">
      <formula>AND(ISBLANK(C15),NOT(E15="Nepřítomen"))</formula>
    </cfRule>
    <cfRule type="cellIs" dxfId="20" priority="4" operator="equal">
      <formula>"Nepřítomen"</formula>
    </cfRule>
    <cfRule type="cellIs" dxfId="19" priority="5" operator="equal">
      <formula>"Pro"</formula>
    </cfRule>
    <cfRule type="cellIs" dxfId="18" priority="6" operator="equal">
      <formula>"Proti"</formula>
    </cfRule>
  </conditionalFormatting>
  <dataValidations count="5">
    <dataValidation type="list" allowBlank="1" showErrorMessage="1" sqref="D5 C12" xr:uid="{12C9B475-653B-42BA-82D3-5A9762EA1832}">
      <formula1>"nejméně,více než"</formula1>
    </dataValidation>
    <dataValidation type="list" allowBlank="1" showInputMessage="1" prompt="Pletné hodnoty jsou: Pro, Proti, Zdržel se, Nepřítomen" sqref="E17" xr:uid="{BB5310C6-E214-4FB8-B938-E9E52F9DFEA1}">
      <formula1>"Pro,Proti,Zdržel se,Nepřítomen"</formula1>
    </dataValidation>
    <dataValidation type="list" allowBlank="1" showErrorMessage="1" sqref="E12" xr:uid="{3513F3CD-D9A9-49ED-A9BF-BC463E443634}">
      <formula1>"všech vlastníků,přítomných"</formula1>
    </dataValidation>
    <dataValidation type="decimal" allowBlank="1" showDropDown="1" sqref="E5" xr:uid="{30184F01-0022-43DB-8B8C-E835721E7CC3}">
      <formula1>0</formula1>
      <formula2>1</formula2>
    </dataValidation>
    <dataValidation type="list" allowBlank="1" showInputMessage="1" prompt="Platné hodnoty jsou: Pro, Proti, Zdržel se, Nepřítomen" sqref="E15:E16 E18:E29" xr:uid="{36F43A38-F4B9-41C9-B6CC-BA3155E171CA}">
      <formula1>"Pro,Proti,Zdržel se,Nepřítomen"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FAEE-4D1F-4E7A-BC9D-C0F3214605EB}">
  <sheetPr>
    <outlinePr summaryBelow="0" summaryRight="0"/>
  </sheetPr>
  <dimension ref="A1:E29"/>
  <sheetViews>
    <sheetView showGridLines="0" workbookViewId="0">
      <selection activeCell="A12" sqref="A12"/>
    </sheetView>
  </sheetViews>
  <sheetFormatPr defaultColWidth="12.54296875" defaultRowHeight="15.75" customHeight="1" x14ac:dyDescent="0.25"/>
  <cols>
    <col min="1" max="1" width="41.81640625" customWidth="1"/>
    <col min="2" max="2" width="3.1796875" customWidth="1"/>
    <col min="3" max="3" width="17.7265625" customWidth="1"/>
    <col min="4" max="4" width="12.54296875" customWidth="1"/>
    <col min="5" max="5" width="14" customWidth="1"/>
    <col min="6" max="6" width="16.08984375" customWidth="1"/>
    <col min="7" max="7" width="14.54296875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thickBot="1" x14ac:dyDescent="0.3">
      <c r="A5" s="41" t="s">
        <v>42</v>
      </c>
      <c r="B5" s="1"/>
      <c r="C5" s="3" t="s">
        <v>2</v>
      </c>
      <c r="D5" s="4" t="s">
        <v>3</v>
      </c>
      <c r="E5" s="5">
        <v>0.5</v>
      </c>
    </row>
    <row r="6" spans="1:5" ht="15.75" customHeight="1" thickBot="1" x14ac:dyDescent="0.35">
      <c r="A6" s="6" t="s">
        <v>4</v>
      </c>
      <c r="B6" s="2"/>
      <c r="C6" s="7" t="s">
        <v>5</v>
      </c>
      <c r="D6" s="8">
        <f>1-SUMIF(E15:E29,"Nepřítomen",D15:D29)</f>
        <v>1</v>
      </c>
      <c r="E6" s="9" t="str">
        <f>IF(OR(D6&gt;E5,AND(D5="nejméně",D6&gt;=E5)),"splněno","nedostatek")</f>
        <v>splněno</v>
      </c>
    </row>
    <row r="7" spans="1:5" ht="15.75" customHeight="1" x14ac:dyDescent="0.3">
      <c r="A7" s="50" t="s">
        <v>52</v>
      </c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0.85980000000000001</v>
      </c>
      <c r="E8" s="15">
        <f t="shared" ref="E8:E10" si="0">1/D$6*D8</f>
        <v>0.85980000000000001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0.14019999999999999</v>
      </c>
      <c r="E9" s="15">
        <f t="shared" si="0"/>
        <v>0.14019999999999999</v>
      </c>
    </row>
    <row r="10" spans="1:5" ht="15.75" customHeight="1" thickBot="1" x14ac:dyDescent="0.3">
      <c r="A10" s="51"/>
      <c r="B10" s="2"/>
      <c r="C10" s="16" t="s">
        <v>11</v>
      </c>
      <c r="D10" s="17">
        <f>SUMIF(E15:E29,"=Zdržel se",D15:D29)</f>
        <v>0</v>
      </c>
      <c r="E10" s="18">
        <f t="shared" si="0"/>
        <v>0</v>
      </c>
    </row>
    <row r="11" spans="1:5" ht="15.75" customHeight="1" thickBot="1" x14ac:dyDescent="0.3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byl přijat</v>
      </c>
      <c r="B12" s="2"/>
      <c r="C12" s="20" t="s">
        <v>3</v>
      </c>
      <c r="D12" s="21">
        <v>0.5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0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 t="s">
        <v>9</v>
      </c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 t="s">
        <v>9</v>
      </c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 t="s">
        <v>9</v>
      </c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 t="s">
        <v>9</v>
      </c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 t="s">
        <v>10</v>
      </c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 t="s">
        <v>9</v>
      </c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 t="s">
        <v>9</v>
      </c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 t="s">
        <v>9</v>
      </c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 t="s">
        <v>10</v>
      </c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 t="s">
        <v>9</v>
      </c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 t="s">
        <v>9</v>
      </c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 t="s">
        <v>9</v>
      </c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 t="s">
        <v>9</v>
      </c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 t="s">
        <v>9</v>
      </c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 t="s">
        <v>9</v>
      </c>
    </row>
  </sheetData>
  <mergeCells count="5">
    <mergeCell ref="A1:E1"/>
    <mergeCell ref="A2:E2"/>
    <mergeCell ref="A3:E3"/>
    <mergeCell ref="A7:A11"/>
    <mergeCell ref="C11:E11"/>
  </mergeCells>
  <conditionalFormatting sqref="A12">
    <cfRule type="notContainsText" dxfId="17" priority="7" operator="notContains" text="Návrh byl přijat">
      <formula>ISERROR(SEARCH(("Návrh byl přijat"),(A12)))</formula>
    </cfRule>
    <cfRule type="containsText" dxfId="16" priority="8" operator="containsText" text="Návrh byl přijat">
      <formula>NOT(ISERROR(SEARCH(("Návrh byl přijat"),(A12))))</formula>
    </cfRule>
  </conditionalFormatting>
  <conditionalFormatting sqref="D5:E5 A7:A11 C12:E12">
    <cfRule type="containsBlanks" dxfId="15" priority="9">
      <formula>LEN(TRIM(D5))=0</formula>
    </cfRule>
  </conditionalFormatting>
  <conditionalFormatting sqref="E6">
    <cfRule type="notContainsText" dxfId="14" priority="3" operator="notContains" text="splněno">
      <formula>ISERROR(SEARCH(("splněno"),(E6)))</formula>
    </cfRule>
  </conditionalFormatting>
  <conditionalFormatting sqref="E15:E29">
    <cfRule type="expression" dxfId="13" priority="1">
      <formula>AND(NOT(ISBLANK(C15)),ISBLANK(E15))</formula>
    </cfRule>
    <cfRule type="expression" dxfId="12" priority="2">
      <formula>AND(ISBLANK(C15),NOT(E15="Nepřítomen"))</formula>
    </cfRule>
    <cfRule type="cellIs" dxfId="11" priority="4" operator="equal">
      <formula>"Nepřítomen"</formula>
    </cfRule>
    <cfRule type="cellIs" dxfId="10" priority="5" operator="equal">
      <formula>"Pro"</formula>
    </cfRule>
    <cfRule type="cellIs" dxfId="9" priority="6" operator="equal">
      <formula>"Proti"</formula>
    </cfRule>
  </conditionalFormatting>
  <dataValidations count="5">
    <dataValidation type="list" allowBlank="1" showInputMessage="1" prompt="Platné hodnoty jsou: Pro, Proti, Zdržel se, Nepřítomen" sqref="E15:E16 E18:E29" xr:uid="{2DE22BC5-BB6D-462E-ADC9-9FB876122CCF}">
      <formula1>"Pro,Proti,Zdržel se,Nepřítomen"</formula1>
    </dataValidation>
    <dataValidation type="decimal" allowBlank="1" showDropDown="1" sqref="E5" xr:uid="{032AD74F-C4E3-4916-A8F6-E0F6875A2C7F}">
      <formula1>0</formula1>
      <formula2>1</formula2>
    </dataValidation>
    <dataValidation type="list" allowBlank="1" showErrorMessage="1" sqref="E12" xr:uid="{BED15008-A60D-421A-B98D-5E7918F95763}">
      <formula1>"všech vlastníků,přítomných"</formula1>
    </dataValidation>
    <dataValidation type="list" allowBlank="1" showInputMessage="1" prompt="Pletné hodnoty jsou: Pro, Proti, Zdržel se, Nepřítomen" sqref="E17" xr:uid="{AF163DE6-BAAF-4A89-9620-DA9276A9394E}">
      <formula1>"Pro,Proti,Zdržel se,Nepřítomen"</formula1>
    </dataValidation>
    <dataValidation type="list" allowBlank="1" showErrorMessage="1" sqref="D5 C12" xr:uid="{5D243FC6-6C09-4FF7-89DF-761279216A5D}">
      <formula1>"nejméně,více než"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31C6-0DCF-4853-8A82-0EB55FADF546}">
  <sheetPr>
    <outlinePr summaryBelow="0" summaryRight="0"/>
  </sheetPr>
  <dimension ref="A1:E29"/>
  <sheetViews>
    <sheetView showGridLines="0" topLeftCell="A3" workbookViewId="0">
      <selection activeCell="G11" sqref="G11"/>
    </sheetView>
  </sheetViews>
  <sheetFormatPr defaultColWidth="12.54296875" defaultRowHeight="15.75" customHeight="1" x14ac:dyDescent="0.25"/>
  <cols>
    <col min="1" max="1" width="41.81640625" customWidth="1"/>
    <col min="2" max="2" width="3.1796875" customWidth="1"/>
    <col min="3" max="3" width="17.7265625" customWidth="1"/>
    <col min="4" max="4" width="12.54296875" customWidth="1"/>
    <col min="5" max="5" width="14" customWidth="1"/>
    <col min="6" max="6" width="16.08984375" customWidth="1"/>
    <col min="7" max="7" width="14.54296875" customWidth="1"/>
  </cols>
  <sheetData>
    <row r="1" spans="1:5" ht="23.5" customHeight="1" x14ac:dyDescent="0.5">
      <c r="A1" s="56" t="s">
        <v>6</v>
      </c>
      <c r="B1" s="54"/>
      <c r="C1" s="54"/>
      <c r="D1" s="54"/>
      <c r="E1" s="54"/>
    </row>
    <row r="2" spans="1:5" ht="15.75" customHeight="1" x14ac:dyDescent="0.25">
      <c r="A2" s="43"/>
      <c r="B2" s="54"/>
      <c r="C2" s="54"/>
      <c r="D2" s="54"/>
      <c r="E2" s="54"/>
    </row>
    <row r="3" spans="1:5" ht="15.75" customHeight="1" x14ac:dyDescent="0.25">
      <c r="A3" s="43" t="str">
        <f>'Prezenční listina (pro výpočty)'!A5</f>
        <v>Shromáždění SVJ dne 28. 01. 2026</v>
      </c>
      <c r="B3" s="54"/>
      <c r="C3" s="54"/>
      <c r="D3" s="54"/>
      <c r="E3" s="54"/>
    </row>
    <row r="4" spans="1:5" ht="15.75" customHeight="1" x14ac:dyDescent="0.25">
      <c r="A4" s="1"/>
      <c r="B4" s="1"/>
      <c r="C4" s="2"/>
      <c r="D4" s="2"/>
      <c r="E4" s="2"/>
    </row>
    <row r="5" spans="1:5" ht="15.75" customHeight="1" thickBot="1" x14ac:dyDescent="0.3">
      <c r="A5" s="41" t="s">
        <v>42</v>
      </c>
      <c r="B5" s="1"/>
      <c r="C5" s="3" t="s">
        <v>2</v>
      </c>
      <c r="D5" s="4" t="s">
        <v>3</v>
      </c>
      <c r="E5" s="5">
        <v>0.5</v>
      </c>
    </row>
    <row r="6" spans="1:5" ht="15.75" customHeight="1" thickBot="1" x14ac:dyDescent="0.35">
      <c r="A6" s="6" t="s">
        <v>4</v>
      </c>
      <c r="B6" s="2"/>
      <c r="C6" s="7" t="s">
        <v>5</v>
      </c>
      <c r="D6" s="8">
        <f>1-SUMIF(E15:E29,"Nepřítomen",D15:D29)</f>
        <v>1</v>
      </c>
      <c r="E6" s="9" t="str">
        <f>IF(OR(D6&gt;E5,AND(D5="nejméně",D6&gt;=E5)),"splněno","nedostatek")</f>
        <v>splněno</v>
      </c>
    </row>
    <row r="7" spans="1:5" ht="15.75" customHeight="1" x14ac:dyDescent="0.3">
      <c r="A7" s="50" t="s">
        <v>51</v>
      </c>
      <c r="B7" s="2"/>
      <c r="C7" s="10" t="s">
        <v>6</v>
      </c>
      <c r="D7" s="11" t="s">
        <v>7</v>
      </c>
      <c r="E7" s="12" t="s">
        <v>8</v>
      </c>
    </row>
    <row r="8" spans="1:5" ht="15.75" customHeight="1" x14ac:dyDescent="0.25">
      <c r="A8" s="51"/>
      <c r="B8" s="2"/>
      <c r="C8" s="13" t="s">
        <v>9</v>
      </c>
      <c r="D8" s="14">
        <f>SUMIF(E15:E29,"=Pro",D15:D29)</f>
        <v>0.46439999999999992</v>
      </c>
      <c r="E8" s="15">
        <f t="shared" ref="E8:E10" si="0">1/D$6*D8</f>
        <v>0.46439999999999992</v>
      </c>
    </row>
    <row r="9" spans="1:5" ht="15.75" customHeight="1" x14ac:dyDescent="0.25">
      <c r="A9" s="51"/>
      <c r="B9" s="2"/>
      <c r="C9" s="13" t="s">
        <v>10</v>
      </c>
      <c r="D9" s="14">
        <f>SUMIF(E15:E29,"=Proti",D15:D29)</f>
        <v>0.40680000000000005</v>
      </c>
      <c r="E9" s="15">
        <f t="shared" si="0"/>
        <v>0.40680000000000005</v>
      </c>
    </row>
    <row r="10" spans="1:5" ht="15.75" customHeight="1" thickBot="1" x14ac:dyDescent="0.3">
      <c r="A10" s="51"/>
      <c r="B10" s="2"/>
      <c r="C10" s="16" t="s">
        <v>11</v>
      </c>
      <c r="D10" s="17">
        <f>SUMIF(E15:E29,"=Zdržel se",D15:D29)</f>
        <v>0.1288</v>
      </c>
      <c r="E10" s="18">
        <f t="shared" si="0"/>
        <v>0.1288</v>
      </c>
    </row>
    <row r="11" spans="1:5" ht="15.75" customHeight="1" thickBot="1" x14ac:dyDescent="0.3">
      <c r="A11" s="52"/>
      <c r="B11" s="2"/>
      <c r="C11" s="53" t="s">
        <v>12</v>
      </c>
      <c r="D11" s="54"/>
      <c r="E11" s="55"/>
    </row>
    <row r="12" spans="1:5" ht="15.75" customHeight="1" x14ac:dyDescent="0.25">
      <c r="A12" s="19" t="str">
        <f>IF(E6="splněno",IF(OR(IF(E12="přítomných",E8,D8)&gt;D12,AND(C12="nejméně",IF(E12="přítomných",E8,D8)&gt;=D12)),"Návrh byl přijat","Návrh nebyl přijat"),"Shromáždění není usnášeníschopné")</f>
        <v>Návrh nebyl přijat</v>
      </c>
      <c r="B12" s="2"/>
      <c r="C12" s="20" t="s">
        <v>3</v>
      </c>
      <c r="D12" s="21">
        <v>0.5</v>
      </c>
      <c r="E12" s="22" t="s">
        <v>13</v>
      </c>
    </row>
    <row r="13" spans="1:5" ht="15.75" customHeight="1" x14ac:dyDescent="0.25">
      <c r="A13" s="2"/>
      <c r="B13" s="2"/>
      <c r="C13" s="2"/>
      <c r="D13" s="2"/>
      <c r="E13" s="23">
        <f>COUNTIF(E15:E29,"")</f>
        <v>0</v>
      </c>
    </row>
    <row r="14" spans="1:5" ht="15.75" customHeight="1" x14ac:dyDescent="0.3">
      <c r="A14" s="37" t="s">
        <v>14</v>
      </c>
      <c r="B14" s="37"/>
      <c r="C14" s="37" t="s">
        <v>15</v>
      </c>
      <c r="D14" s="37" t="s">
        <v>1</v>
      </c>
      <c r="E14" s="37" t="s">
        <v>16</v>
      </c>
    </row>
    <row r="15" spans="1:5" ht="15.75" customHeight="1" x14ac:dyDescent="0.25">
      <c r="A15" s="38" t="str">
        <f>'Prezenční listina (pro výpočty)'!$B9 &amp; " (" &amp; 'Prezenční listina (pro výpočty)'!$A9 &amp; ")"</f>
        <v>Blanka Sezemská (1)</v>
      </c>
      <c r="B15" s="38"/>
      <c r="C15" s="38" t="str">
        <f>'Prezenční listina (pro výpočty)'!C9</f>
        <v>ano</v>
      </c>
      <c r="D15" s="39">
        <f>'Prezenční listina (pro výpočty)'!$E9/100</f>
        <v>3.0800000000000001E-2</v>
      </c>
      <c r="E15" s="40" t="s">
        <v>9</v>
      </c>
    </row>
    <row r="16" spans="1:5" ht="15.75" customHeight="1" x14ac:dyDescent="0.25">
      <c r="A16" s="38" t="str">
        <f>'Prezenční listina (pro výpočty)'!$B10 &amp; " (" &amp; 'Prezenční listina (pro výpočty)'!$A10 &amp; ")"</f>
        <v>Eva Pokorná Miroslav Pokorný (2)</v>
      </c>
      <c r="B16" s="38"/>
      <c r="C16" s="38" t="str">
        <f>'Prezenční listina (pro výpočty)'!C10</f>
        <v>ano</v>
      </c>
      <c r="D16" s="39">
        <f>'Prezenční listina (pro výpočty)'!$E10/100</f>
        <v>7.17E-2</v>
      </c>
      <c r="E16" s="40" t="s">
        <v>10</v>
      </c>
    </row>
    <row r="17" spans="1:5" ht="15.75" customHeight="1" x14ac:dyDescent="0.25">
      <c r="A17" s="38" t="str">
        <f>'Prezenční listina (pro výpočty)'!$B11 &amp; " (" &amp; 'Prezenční listina (pro výpočty)'!$A11 &amp; ")"</f>
        <v>Ivana Líznerov (3)</v>
      </c>
      <c r="B17" s="38"/>
      <c r="C17" s="38" t="str">
        <f>'Prezenční listina (pro výpočty)'!C11</f>
        <v>ano</v>
      </c>
      <c r="D17" s="39">
        <f>'Prezenční listina (pro výpočty)'!$E11/100</f>
        <v>8.1199999999999994E-2</v>
      </c>
      <c r="E17" s="40" t="s">
        <v>11</v>
      </c>
    </row>
    <row r="18" spans="1:5" ht="15.75" customHeight="1" x14ac:dyDescent="0.25">
      <c r="A18" s="38" t="str">
        <f>'Prezenční listina (pro výpočty)'!$B12 &amp; " (" &amp; 'Prezenční listina (pro výpočty)'!$A12 &amp; ")"</f>
        <v>Nikolay Averin Ksenia Izotkina (4)</v>
      </c>
      <c r="B18" s="38"/>
      <c r="C18" s="38" t="str">
        <f>'Prezenční listina (pro výpočty)'!C12</f>
        <v>ano</v>
      </c>
      <c r="D18" s="39">
        <f>'Prezenční listina (pro výpočty)'!$E12/100</f>
        <v>8.4399999999999989E-2</v>
      </c>
      <c r="E18" s="40" t="s">
        <v>10</v>
      </c>
    </row>
    <row r="19" spans="1:5" ht="15.75" customHeight="1" x14ac:dyDescent="0.25">
      <c r="A19" s="38" t="str">
        <f>'Prezenční listina (pro výpočty)'!$B13 &amp; " (" &amp; 'Prezenční listina (pro výpočty)'!$A13 &amp; ")"</f>
        <v>Jarmila Vodičková (5)</v>
      </c>
      <c r="B19" s="38"/>
      <c r="C19" s="38" t="str">
        <f>'Prezenční listina (pro výpočty)'!C13</f>
        <v>ano</v>
      </c>
      <c r="D19" s="39">
        <f>'Prezenční listina (pro výpočty)'!$E13/100</f>
        <v>8.2799999999999999E-2</v>
      </c>
      <c r="E19" s="40" t="s">
        <v>10</v>
      </c>
    </row>
    <row r="20" spans="1:5" ht="15.75" customHeight="1" x14ac:dyDescent="0.25">
      <c r="A20" s="38" t="str">
        <f>'Prezenční listina (pro výpočty)'!$B14 &amp; " (" &amp; 'Prezenční listina (pro výpočty)'!$A14 &amp; ")"</f>
        <v>Dagmar Nová (6)</v>
      </c>
      <c r="B20" s="38"/>
      <c r="C20" s="38" t="str">
        <f>'Prezenční listina (pro výpočty)'!C14</f>
        <v>ano</v>
      </c>
      <c r="D20" s="39">
        <f>'Prezenční listina (pro výpočty)'!$E14/100</f>
        <v>5.6799999999999996E-2</v>
      </c>
      <c r="E20" s="40" t="s">
        <v>9</v>
      </c>
    </row>
    <row r="21" spans="1:5" ht="12.5" x14ac:dyDescent="0.25">
      <c r="A21" s="38" t="str">
        <f>'Prezenční listina (pro výpočty)'!$B15 &amp; " (" &amp; 'Prezenční listina (pro výpočty)'!$A15 &amp; ")"</f>
        <v>Anna Herrová (7)</v>
      </c>
      <c r="B21" s="38"/>
      <c r="C21" s="38" t="str">
        <f>'Prezenční listina (pro výpočty)'!C15</f>
        <v>ano</v>
      </c>
      <c r="D21" s="39">
        <f>'Prezenční listina (pro výpočty)'!$E15/100</f>
        <v>4.4699999999999997E-2</v>
      </c>
      <c r="E21" s="40" t="s">
        <v>9</v>
      </c>
    </row>
    <row r="22" spans="1:5" ht="12.5" x14ac:dyDescent="0.25">
      <c r="A22" s="38" t="str">
        <f>'Prezenční listina (pro výpočty)'!$B16 &amp; " (" &amp; 'Prezenční listina (pro výpočty)'!$A16 &amp; ")"</f>
        <v>Bedřich Hejl (8)</v>
      </c>
      <c r="B22" s="38"/>
      <c r="C22" s="38" t="str">
        <f>'Prezenční listina (pro výpočty)'!C16</f>
        <v>ano</v>
      </c>
      <c r="D22" s="39">
        <f>'Prezenční listina (pro výpočty)'!$E16/100</f>
        <v>6.2300000000000001E-2</v>
      </c>
      <c r="E22" s="40" t="s">
        <v>9</v>
      </c>
    </row>
    <row r="23" spans="1:5" ht="12.5" x14ac:dyDescent="0.25">
      <c r="A23" s="38" t="str">
        <f>'Prezenční listina (pro výpočty)'!$B17 &amp; " (" &amp; 'Prezenční listina (pro výpočty)'!$A17 &amp; ")"</f>
        <v>Wanda Vorlová (9)</v>
      </c>
      <c r="B23" s="38"/>
      <c r="C23" s="38" t="str">
        <f>'Prezenční listina (pro výpočty)'!C17</f>
        <v>ano</v>
      </c>
      <c r="D23" s="39">
        <f>'Prezenční listina (pro výpočty)'!$E17/100</f>
        <v>5.74E-2</v>
      </c>
      <c r="E23" s="40" t="s">
        <v>10</v>
      </c>
    </row>
    <row r="24" spans="1:5" ht="12.5" x14ac:dyDescent="0.25">
      <c r="A24" s="38" t="str">
        <f>'Prezenční listina (pro výpočty)'!$B18 &amp; " (" &amp; 'Prezenční listina (pro výpočty)'!$A18 &amp; ")"</f>
        <v>Pavel Vávra (10)</v>
      </c>
      <c r="B24" s="38"/>
      <c r="C24" s="38" t="str">
        <f>'Prezenční listina (pro výpočty)'!C18</f>
        <v>ano</v>
      </c>
      <c r="D24" s="39">
        <f>'Prezenční listina (pro výpočty)'!$E18/100</f>
        <v>4.7599999999999996E-2</v>
      </c>
      <c r="E24" s="40" t="s">
        <v>11</v>
      </c>
    </row>
    <row r="25" spans="1:5" ht="12.5" x14ac:dyDescent="0.25">
      <c r="A25" s="38" t="str">
        <f>'Prezenční listina (pro výpočty)'!$B19 &amp; " (" &amp; 'Prezenční listina (pro výpočty)'!$A19 &amp; ")"</f>
        <v>Jiří Licek (11)</v>
      </c>
      <c r="B25" s="38"/>
      <c r="C25" s="38" t="str">
        <f>'Prezenční listina (pro výpočty)'!C19</f>
        <v>ano</v>
      </c>
      <c r="D25" s="39">
        <f>'Prezenční listina (pro výpočty)'!$E19/100</f>
        <v>6.4299999999999996E-2</v>
      </c>
      <c r="E25" s="40" t="s">
        <v>10</v>
      </c>
    </row>
    <row r="26" spans="1:5" ht="12.5" x14ac:dyDescent="0.25">
      <c r="A26" s="38" t="str">
        <f>'Prezenční listina (pro výpočty)'!$B20 &amp; " (" &amp; 'Prezenční listina (pro výpočty)'!$A20 &amp; ")"</f>
        <v>David Hehejík (12)</v>
      </c>
      <c r="B26" s="38"/>
      <c r="C26" s="38" t="str">
        <f>'Prezenční listina (pro výpočty)'!C20</f>
        <v>ano</v>
      </c>
      <c r="D26" s="39">
        <f>'Prezenční listina (pro výpočty)'!$E20/100</f>
        <v>5.7699999999999994E-2</v>
      </c>
      <c r="E26" s="40" t="s">
        <v>9</v>
      </c>
    </row>
    <row r="27" spans="1:5" ht="12.5" x14ac:dyDescent="0.25">
      <c r="A27" s="38" t="str">
        <f>'Prezenční listina (pro výpočty)'!$B21 &amp; " (" &amp; 'Prezenční listina (pro výpočty)'!$A21 &amp; ")"</f>
        <v>Nataša Machačová (13)</v>
      </c>
      <c r="B27" s="38"/>
      <c r="C27" s="38" t="str">
        <f>'Prezenční listina (pro výpočty)'!C21</f>
        <v>ano</v>
      </c>
      <c r="D27" s="39">
        <f>'Prezenční listina (pro výpočty)'!$E21/100</f>
        <v>4.6199999999999998E-2</v>
      </c>
      <c r="E27" s="40" t="s">
        <v>10</v>
      </c>
    </row>
    <row r="28" spans="1:5" ht="12.5" x14ac:dyDescent="0.25">
      <c r="A28" s="38" t="str">
        <f>'Prezenční listina (pro výpočty)'!$B22 &amp; " (" &amp; 'Prezenční listina (pro výpočty)'!$A22 &amp; ")"</f>
        <v>Alexandra Pompachová (14)</v>
      </c>
      <c r="B28" s="38"/>
      <c r="C28" s="38" t="str">
        <f>'Prezenční listina (pro výpočty)'!C22</f>
        <v>ano</v>
      </c>
      <c r="D28" s="39">
        <f>'Prezenční listina (pro výpočty)'!$E22/100</f>
        <v>6.2699999999999992E-2</v>
      </c>
      <c r="E28" s="40" t="s">
        <v>9</v>
      </c>
    </row>
    <row r="29" spans="1:5" ht="12.5" x14ac:dyDescent="0.25">
      <c r="A29" s="38" t="str">
        <f>'Prezenční listina (pro výpočty)'!$B23 &amp; " (" &amp; 'Prezenční listina (pro výpočty)'!$A23 &amp; ")"</f>
        <v>Alena Knotková Milan Knotek (15)</v>
      </c>
      <c r="B29" s="38"/>
      <c r="C29" s="38" t="str">
        <f>'Prezenční listina (pro výpočty)'!C23</f>
        <v>ano</v>
      </c>
      <c r="D29" s="39">
        <f>'Prezenční listina (pro výpočty)'!$E23/100</f>
        <v>0.14940000000000001</v>
      </c>
      <c r="E29" s="40" t="s">
        <v>9</v>
      </c>
    </row>
  </sheetData>
  <mergeCells count="5">
    <mergeCell ref="A1:E1"/>
    <mergeCell ref="A2:E2"/>
    <mergeCell ref="A3:E3"/>
    <mergeCell ref="A7:A11"/>
    <mergeCell ref="C11:E11"/>
  </mergeCells>
  <conditionalFormatting sqref="A12">
    <cfRule type="notContainsText" dxfId="8" priority="7" operator="notContains" text="Návrh byl přijat">
      <formula>ISERROR(SEARCH(("Návrh byl přijat"),(A12)))</formula>
    </cfRule>
    <cfRule type="containsText" dxfId="7" priority="8" operator="containsText" text="Návrh byl přijat">
      <formula>NOT(ISERROR(SEARCH(("Návrh byl přijat"),(A12))))</formula>
    </cfRule>
  </conditionalFormatting>
  <conditionalFormatting sqref="D5:E5 A7:A11 C12:E12">
    <cfRule type="containsBlanks" dxfId="6" priority="9">
      <formula>LEN(TRIM(D5))=0</formula>
    </cfRule>
  </conditionalFormatting>
  <conditionalFormatting sqref="E6">
    <cfRule type="notContainsText" dxfId="5" priority="3" operator="notContains" text="splněno">
      <formula>ISERROR(SEARCH(("splněno"),(E6)))</formula>
    </cfRule>
  </conditionalFormatting>
  <conditionalFormatting sqref="E15:E29">
    <cfRule type="expression" dxfId="4" priority="1">
      <formula>AND(NOT(ISBLANK(C15)),ISBLANK(E15))</formula>
    </cfRule>
    <cfRule type="expression" dxfId="3" priority="2">
      <formula>AND(ISBLANK(C15),NOT(E15="Nepřítomen"))</formula>
    </cfRule>
    <cfRule type="cellIs" dxfId="2" priority="4" operator="equal">
      <formula>"Nepřítomen"</formula>
    </cfRule>
    <cfRule type="cellIs" dxfId="1" priority="5" operator="equal">
      <formula>"Pro"</formula>
    </cfRule>
    <cfRule type="cellIs" dxfId="0" priority="6" operator="equal">
      <formula>"Proti"</formula>
    </cfRule>
  </conditionalFormatting>
  <dataValidations count="5">
    <dataValidation type="list" allowBlank="1" showErrorMessage="1" sqref="D5 C12" xr:uid="{AC6D76A3-CD4D-4673-ACFB-22541B241C26}">
      <formula1>"nejméně,více než"</formula1>
    </dataValidation>
    <dataValidation type="list" allowBlank="1" showInputMessage="1" prompt="Pletné hodnoty jsou: Pro, Proti, Zdržel se, Nepřítomen" sqref="E17" xr:uid="{8AA9966A-2268-4855-8C7F-5DA57326DC6E}">
      <formula1>"Pro,Proti,Zdržel se,Nepřítomen"</formula1>
    </dataValidation>
    <dataValidation type="list" allowBlank="1" showErrorMessage="1" sqref="E12" xr:uid="{2501ACAD-5EF7-4F50-8D29-0F3EC7B9E24B}">
      <formula1>"všech vlastníků,přítomných"</formula1>
    </dataValidation>
    <dataValidation type="decimal" allowBlank="1" showDropDown="1" sqref="E5" xr:uid="{CE93767C-D2FF-4A36-B0AA-F81E01F6DA13}">
      <formula1>0</formula1>
      <formula2>1</formula2>
    </dataValidation>
    <dataValidation type="list" allowBlank="1" showInputMessage="1" prompt="Platné hodnoty jsou: Pro, Proti, Zdržel se, Nepřítomen" sqref="E15:E16 E18:E29" xr:uid="{68453B61-B4BD-44F3-A942-CE9E5C2E62AC}">
      <formula1>"Pro,Proti,Zdržel se,Nepřítomen"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Prezenční listina pro TISK</vt:lpstr>
      <vt:lpstr>Prezenční listina (pro výpočty)</vt:lpstr>
      <vt:lpstr>vzor_Hlasování (nad 50 %)</vt:lpstr>
      <vt:lpstr>vzor_Hlasování (nad 75 %)</vt:lpstr>
      <vt:lpstr>vzor_Hlasování (nad 50 %)_Milan</vt:lpstr>
      <vt:lpstr>vzor_Hlasování (nad 50 %)_Anna</vt:lpstr>
      <vt:lpstr>vzor_Hlasování (nad50%)_+10</vt:lpstr>
      <vt:lpstr>vzor_Hlasování (nad50%)_+20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HERROVÁ</cp:lastModifiedBy>
  <cp:lastPrinted>2023-12-07T08:23:23Z</cp:lastPrinted>
  <dcterms:modified xsi:type="dcterms:W3CDTF">2026-01-29T20:09:10Z</dcterms:modified>
</cp:coreProperties>
</file>